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1"/>
  </bookViews>
  <sheets>
    <sheet name="Definitions&amp;Sources" sheetId="1" r:id="rId1"/>
    <sheet name="OriginalData" sheetId="2" r:id="rId2"/>
    <sheet name="ScoreData" sheetId="3" r:id="rId3"/>
    <sheet name="DataYears" sheetId="4" r:id="rId4"/>
    <sheet name="Calcul Indicateur" sheetId="5" state="hidden" r:id="rId5"/>
    <sheet name="Sheet6" sheetId="6" state="hidden" r:id="rId6"/>
  </sheets>
  <definedNames>
    <definedName name="_xlnm.Print_Area" localSheetId="3">'DataYears'!$A$2:$U$41</definedName>
    <definedName name="_xlnm.Print_Area" localSheetId="1">'OriginalData'!$A$3:$S$41</definedName>
  </definedNames>
  <calcPr fullCalcOnLoad="1"/>
</workbook>
</file>

<file path=xl/sharedStrings.xml><?xml version="1.0" encoding="utf-8"?>
<sst xmlns="http://schemas.openxmlformats.org/spreadsheetml/2006/main" count="653" uniqueCount="237">
  <si>
    <t>Housing</t>
  </si>
  <si>
    <t>Household Net Adjusted Disposable Income</t>
  </si>
  <si>
    <t>Household Financial Wealth</t>
  </si>
  <si>
    <t>Employment rate</t>
  </si>
  <si>
    <t>Long-term unemployment rate</t>
  </si>
  <si>
    <t>Number of rooms per person</t>
  </si>
  <si>
    <t>Satisfaction with housing</t>
  </si>
  <si>
    <t>Employees working very long hours</t>
  </si>
  <si>
    <t xml:space="preserve">Employment rate of women with children of compulsory school age </t>
  </si>
  <si>
    <t>Time non worked</t>
  </si>
  <si>
    <t>Life expectancy at birth</t>
  </si>
  <si>
    <t>Self-reported health</t>
  </si>
  <si>
    <t>Educational attainment</t>
  </si>
  <si>
    <t>Students'cognitive skills</t>
  </si>
  <si>
    <t>Contact with others</t>
  </si>
  <si>
    <t>Social network support</t>
  </si>
  <si>
    <t>Transparency of governance</t>
  </si>
  <si>
    <t>Voter turn-out</t>
  </si>
  <si>
    <t>Air pollution</t>
  </si>
  <si>
    <t>Satisfaction with environmental quality of local environment</t>
  </si>
  <si>
    <t>Reported homicides</t>
  </si>
  <si>
    <t>Life Satisfaction</t>
  </si>
  <si>
    <t>Net Affect</t>
  </si>
  <si>
    <t>ISO3</t>
  </si>
  <si>
    <t>Names</t>
  </si>
  <si>
    <t>OECD</t>
  </si>
  <si>
    <t>AUS</t>
  </si>
  <si>
    <t>Australia</t>
  </si>
  <si>
    <t>AUT</t>
  </si>
  <si>
    <t>Austria</t>
  </si>
  <si>
    <t>BEL</t>
  </si>
  <si>
    <t>Belgium</t>
  </si>
  <si>
    <t>CAN</t>
  </si>
  <si>
    <t>Canada</t>
  </si>
  <si>
    <t>CHL</t>
  </si>
  <si>
    <t>Chile</t>
  </si>
  <si>
    <t>CZE</t>
  </si>
  <si>
    <t>Czech Republic</t>
  </si>
  <si>
    <t>DNK</t>
  </si>
  <si>
    <t>Denmark</t>
  </si>
  <si>
    <t>EST</t>
  </si>
  <si>
    <t>Estonia</t>
  </si>
  <si>
    <t>FIN</t>
  </si>
  <si>
    <t>Finland</t>
  </si>
  <si>
    <t>FRA</t>
  </si>
  <si>
    <t>France</t>
  </si>
  <si>
    <t>DEU</t>
  </si>
  <si>
    <t>Germany</t>
  </si>
  <si>
    <t>GRC</t>
  </si>
  <si>
    <t>Greece</t>
  </si>
  <si>
    <t>HUN</t>
  </si>
  <si>
    <t>Hungary</t>
  </si>
  <si>
    <t>ISL</t>
  </si>
  <si>
    <t>Iceland</t>
  </si>
  <si>
    <t>IRL</t>
  </si>
  <si>
    <t>Ireland</t>
  </si>
  <si>
    <t>ISR</t>
  </si>
  <si>
    <t>Israel</t>
  </si>
  <si>
    <t>ITA</t>
  </si>
  <si>
    <t>Italy</t>
  </si>
  <si>
    <t>JPN</t>
  </si>
  <si>
    <t>Japan</t>
  </si>
  <si>
    <t>KOR</t>
  </si>
  <si>
    <t>Korea</t>
  </si>
  <si>
    <t>LUX</t>
  </si>
  <si>
    <t>Luxembourg</t>
  </si>
  <si>
    <t>MEX</t>
  </si>
  <si>
    <t>Mexico</t>
  </si>
  <si>
    <t>NLD</t>
  </si>
  <si>
    <t>Netherlands</t>
  </si>
  <si>
    <t>NZL</t>
  </si>
  <si>
    <t>New Zealand</t>
  </si>
  <si>
    <t>NOR</t>
  </si>
  <si>
    <t>Norway</t>
  </si>
  <si>
    <t>POL</t>
  </si>
  <si>
    <t>Poland</t>
  </si>
  <si>
    <t>PRT</t>
  </si>
  <si>
    <t>Portugal</t>
  </si>
  <si>
    <t>SVK</t>
  </si>
  <si>
    <t>Slovak Republic</t>
  </si>
  <si>
    <t>SVN</t>
  </si>
  <si>
    <t>Slovenia</t>
  </si>
  <si>
    <t>ESP</t>
  </si>
  <si>
    <t>Spain</t>
  </si>
  <si>
    <t>SWE</t>
  </si>
  <si>
    <t>Sweden</t>
  </si>
  <si>
    <t>CHE</t>
  </si>
  <si>
    <t>Switzerland</t>
  </si>
  <si>
    <t>TUR</t>
  </si>
  <si>
    <t>Turkey</t>
  </si>
  <si>
    <t>GBR</t>
  </si>
  <si>
    <t>United Kingdom</t>
  </si>
  <si>
    <t>USA</t>
  </si>
  <si>
    <t>United States</t>
  </si>
  <si>
    <t>MIN</t>
  </si>
  <si>
    <t>MAX</t>
  </si>
  <si>
    <t>Avec Normalisation Min Max</t>
  </si>
  <si>
    <t>IW_HADI</t>
  </si>
  <si>
    <t>IW_HNFW</t>
  </si>
  <si>
    <t>JE_EMPL</t>
  </si>
  <si>
    <t>JE_LTUR</t>
  </si>
  <si>
    <t>HO_NUMR</t>
  </si>
  <si>
    <t>HO_SATH</t>
  </si>
  <si>
    <t>WL_EWLH</t>
  </si>
  <si>
    <t>WL_EWCS</t>
  </si>
  <si>
    <t>WL_TNOW</t>
  </si>
  <si>
    <t>HS_LEB</t>
  </si>
  <si>
    <t>HS_SFRH</t>
  </si>
  <si>
    <t>ES_EDUA</t>
  </si>
  <si>
    <t>ES_STCS</t>
  </si>
  <si>
    <t>SC_CONTA</t>
  </si>
  <si>
    <t>SC_SNTWS</t>
  </si>
  <si>
    <t>CG_TRASG</t>
  </si>
  <si>
    <t>CG_VOTO</t>
  </si>
  <si>
    <t>EQ_AIRP</t>
  </si>
  <si>
    <t>EQ_SATE</t>
  </si>
  <si>
    <t>PS_REPH</t>
  </si>
  <si>
    <t>PS_FEIN</t>
  </si>
  <si>
    <t>SW_LIFS</t>
  </si>
  <si>
    <t>SW_PNEB</t>
  </si>
  <si>
    <t>Feelings of insecurity</t>
  </si>
  <si>
    <t>Calcul du score</t>
  </si>
  <si>
    <t>Score</t>
  </si>
  <si>
    <t>Self reported victimisation</t>
  </si>
  <si>
    <t>Scénario 1</t>
  </si>
  <si>
    <t>Scénario 2</t>
  </si>
  <si>
    <t>Scénario 3</t>
  </si>
  <si>
    <t>Scénario 4</t>
  </si>
  <si>
    <t>Scénario 5</t>
  </si>
  <si>
    <t>Classement</t>
  </si>
  <si>
    <t>UNIT</t>
  </si>
  <si>
    <t>% of the working age population (15-64)</t>
  </si>
  <si>
    <t>Time devoted to leisure and personal care</t>
  </si>
  <si>
    <t>Consultation on rule-making</t>
  </si>
  <si>
    <t>Income</t>
  </si>
  <si>
    <t>Jobs</t>
  </si>
  <si>
    <t>Community</t>
  </si>
  <si>
    <t>Education</t>
  </si>
  <si>
    <t>Environment</t>
  </si>
  <si>
    <t>Governance</t>
  </si>
  <si>
    <t>Health</t>
  </si>
  <si>
    <t>Safety</t>
  </si>
  <si>
    <t>Work-life balance</t>
  </si>
  <si>
    <t>Rooms per person</t>
  </si>
  <si>
    <t>Dwelling without basic facilities</t>
  </si>
  <si>
    <t>Household disposable income</t>
  </si>
  <si>
    <t>Household financial wealth</t>
  </si>
  <si>
    <t>Quality of support network</t>
  </si>
  <si>
    <t>Students reading skills</t>
  </si>
  <si>
    <t>Life expectancy</t>
  </si>
  <si>
    <t>Homicide rate</t>
  </si>
  <si>
    <t>Assault rate</t>
  </si>
  <si>
    <t>Employment rate of women with children</t>
  </si>
  <si>
    <t>TOPIC</t>
  </si>
  <si>
    <t>INDICATOR</t>
  </si>
  <si>
    <t>COUNTRY</t>
  </si>
  <si>
    <t>Average number of rooms shared per person in a dwelling</t>
  </si>
  <si>
    <t>% of people without indoor flushing toilets in their home</t>
  </si>
  <si>
    <t>USD (PPPs adjusted)</t>
  </si>
  <si>
    <t>% of people, aged 15-64, who are not working but have been actively seeking a job for over a year</t>
  </si>
  <si>
    <t>% of people who have friends or relatives to rely on in case of need</t>
  </si>
  <si>
    <t>Average reading performance of students aged 15, according to PISA</t>
  </si>
  <si>
    <t>Average concentration of particulate matter (PM10) in cities with population larger than 100 000, measured in micrograms  per cubic meter</t>
  </si>
  <si>
    <t>Average number of years a person can expect to live</t>
  </si>
  <si>
    <t>% of people reporting their health to be "good or very good"</t>
  </si>
  <si>
    <t>Average self-evaluation of life satisfaction, on a scale from 0 to 10</t>
  </si>
  <si>
    <t>Average number of reported homicides per 100 000 people</t>
  </si>
  <si>
    <t>% of people who report having been assaulted in the previous year</t>
  </si>
  <si>
    <t>% of employees working more than fifty hours a week on average</t>
  </si>
  <si>
    <t>% of mothers with school-age children who have a paid job</t>
  </si>
  <si>
    <t>Last available year</t>
  </si>
  <si>
    <t>2008-2009</t>
  </si>
  <si>
    <t>1999-2000</t>
  </si>
  <si>
    <t>1998-1999</t>
  </si>
  <si>
    <t>2001-2002</t>
  </si>
  <si>
    <t>2002-2003</t>
  </si>
  <si>
    <t>2005-2006</t>
  </si>
  <si>
    <t>2000-2001</t>
  </si>
  <si>
    <t>2003-2004</t>
  </si>
  <si>
    <t xml:space="preserve"> </t>
  </si>
  <si>
    <r>
      <rPr>
        <b/>
        <sz val="10"/>
        <color indexed="8"/>
        <rFont val="Arial"/>
        <family val="2"/>
      </rPr>
      <t>YOUR BETTER LIFE INDEX</t>
    </r>
    <r>
      <rPr>
        <sz val="10"/>
        <color theme="1"/>
        <rFont val="Arial"/>
        <family val="2"/>
      </rPr>
      <t xml:space="preserve"> - List of indicators and definitions</t>
    </r>
  </si>
  <si>
    <r>
      <rPr>
        <b/>
        <sz val="14"/>
        <color indexed="8"/>
        <rFont val="Arial"/>
        <family val="2"/>
      </rPr>
      <t>YOUR</t>
    </r>
    <r>
      <rPr>
        <sz val="14"/>
        <color indexed="8"/>
        <rFont val="Arial"/>
        <family val="2"/>
      </rPr>
      <t xml:space="preserve"> </t>
    </r>
    <r>
      <rPr>
        <b/>
        <sz val="14"/>
        <color indexed="8"/>
        <rFont val="Arial"/>
        <family val="2"/>
      </rPr>
      <t xml:space="preserve">BETTER LIFE INDEX </t>
    </r>
    <r>
      <rPr>
        <sz val="14"/>
        <color indexed="8"/>
        <rFont val="Arial"/>
        <family val="2"/>
      </rPr>
      <t>- ORIGINAL DATA</t>
    </r>
  </si>
  <si>
    <r>
      <t>YOUR BETTER LIFE INDEX -</t>
    </r>
    <r>
      <rPr>
        <sz val="12"/>
        <color indexed="8"/>
        <rFont val="Arial"/>
        <family val="2"/>
      </rPr>
      <t xml:space="preserve"> Summary table of the years to which data refer</t>
    </r>
  </si>
  <si>
    <r>
      <rPr>
        <b/>
        <sz val="12"/>
        <color indexed="8"/>
        <rFont val="Arial"/>
        <family val="2"/>
      </rPr>
      <t xml:space="preserve">YOUR </t>
    </r>
    <r>
      <rPr>
        <b/>
        <sz val="12"/>
        <color indexed="8"/>
        <rFont val="Arial"/>
        <family val="2"/>
      </rPr>
      <t>BETTER LIFE INDEX -</t>
    </r>
    <r>
      <rPr>
        <sz val="12"/>
        <color indexed="8"/>
        <rFont val="Arial"/>
        <family val="2"/>
      </rPr>
      <t xml:space="preserve"> SCORE DATA FROM 0 TO 10</t>
    </r>
  </si>
  <si>
    <t>It includes income from work, property, imputed rents attributed to home owners and social benefits in cash, net of direct taxes and social security contributions paid by households; it also includes the social transfers in kind, such as education and health care, that households receive from governments. Income is measured net of the depreciation of capital goods that households use in production.</t>
  </si>
  <si>
    <t xml:space="preserve">It consists of various financial assets owned by households (e.g. cash, bonds and shares) net of all types of financial liabilities. </t>
  </si>
  <si>
    <t>OECD National Accounts at a Glance</t>
  </si>
  <si>
    <t xml:space="preserve">It is the share of the working age population (people aged from 15 to 64 in most OECD countries) who are currently employed in a paid job. Employed persons are those aged 15 and over who declare having worked in gainful employment for at least one hour in the previous week, following the standard ILO definition. </t>
  </si>
  <si>
    <t>It is the number of persons who have been unemployed for one year or more as a share of the labour force. Unemployed persons are those who are currently not working but are willing to do so and actively searching for jobs.</t>
  </si>
  <si>
    <t>OECD Employment Outlook</t>
  </si>
  <si>
    <t xml:space="preserve">It signals whether the persons occupying a dwelling are living in crowded conditions. It is measured as the number of rooms in a dwelling divided by the number of persons living in the dwelling. </t>
  </si>
  <si>
    <t>EU-SILC for European countries and from comparable national surveys for non-EU countries</t>
  </si>
  <si>
    <t>EU SILC and from the National Statistical Offices (NSO) of Chile, Japan, Mexico, Turkey and United States.</t>
  </si>
  <si>
    <t xml:space="preserve">It is the standard measure of the length of people’s life. Life-expectancy measures how long on average people could expect to live based on the age specific mortality rates currently prevailing. Life-expectancy can be computed at birth and at various ages. </t>
  </si>
  <si>
    <t>It is based on questions of the type: “How is your health in general?”. Data are based on general household surveys or on more detailed Health Interviews undertaken as part of the official surveys in various countries.</t>
  </si>
  <si>
    <t>OECD Health at a Glance: Europe</t>
  </si>
  <si>
    <t>OECD Health at a Glance: Asia/Pacific</t>
  </si>
  <si>
    <t>It shows the proportion of employees who usually work for pay for more than 50 hours per week. The data exclude self-employed workers who are likely to chose deliberately to work long hours.</t>
  </si>
  <si>
    <t>It presents data from national time use surveys on the hours devoted to leisure and personal care in a typical day.</t>
  </si>
  <si>
    <t>It shows the employment rate of mothers with children aged 6-14 years. The employment rate for all women of roughly the same age group is also shown to provide contextual information on labour market access for women overall (OECD, 2010).</t>
  </si>
  <si>
    <t>OECD Family Database</t>
  </si>
  <si>
    <t>OECD Society at a Glance</t>
  </si>
  <si>
    <t xml:space="preserve">It profiles the education of the adult population as captured through formal educational qualifications. Educational attainment is measured as the percentage of the adult population (15 to 64 years of age) holding at least an upper secondary degree, as defined by the OECD-ISCED classification. </t>
  </si>
  <si>
    <t xml:space="preserve">It measures the capacity of students near the end of compulsory education to understand, use, reflect on and engage with written texts in order to achieve their own goals, to develop their knowledge and potential. This indicator comes from the 2009 edition of OECD’s Programme for International Student Assessment (PISA), which focused on reading. </t>
  </si>
  <si>
    <t>OECD Education at a Glance</t>
  </si>
  <si>
    <t>Doing Better for Families</t>
  </si>
  <si>
    <t>OECD Health Database</t>
  </si>
  <si>
    <t>TOPICS</t>
  </si>
  <si>
    <t>INDICATORS</t>
  </si>
  <si>
    <t>DEFINITIONS</t>
  </si>
  <si>
    <t>SOURCES</t>
  </si>
  <si>
    <t>Gallup World Poll</t>
  </si>
  <si>
    <t xml:space="preserve">It describes the extent to which formal consultation processes are built-in at key stages of the design of regulatory proposals, and whether mechanisms exist for the outcome of that consultation to influence the preparation of draft primary laws and subordinate regulations. This indicator is a composite index aggregating various information on the openness and transparency of the consultation process used when designing regulations. </t>
  </si>
  <si>
    <t xml:space="preserve">It refers to the population-weighted average concentrations of fine particles (PM10) in the air we breathe (measured in micro grams per cubic meter); data refer to residential areas of cities larger than 100,000 inhabitants. Particulate matters consist of small liquid and solid particles floating in the air, and include sulphate, nitrate, elemental carbon, organic carbon matter, sodium and ammonium ions in varying concentrations. Of greatest concern to public health are the particles small enough to be inhaled into the deepest parts of the lung: these particles are less than 10 microns in diameter (PM10). PM10 also includes fine particulate matter known as PM 2.5. </t>
  </si>
  <si>
    <t>It measures the number of police-reported intentional homicides reported each year, per 100,000 people. The data come from the United Nations Office on Drugs and Crime (UNODC) and are based on national data collected from law enforcement, prosecutor offices, and ministries of interior and justice, as well as Interpol, Eurostat and regional crime prevention observatories.</t>
  </si>
  <si>
    <t>It measures overall life satisfaction as perceived by individuals. Life satisfaction measures how people evaluate their life as a whole rather than their current feelings. It is measured via the Cantril Ladder (also referred to as the Self-Anchoring Striving Scale), which asks people to rate how they value their life in terms of the best possible life (10) through to the worst possible life (0). The score for each country is calculated as the mean value of responses to the Cantril Ladder for that country.</t>
  </si>
  <si>
    <t>OECD Factbook</t>
  </si>
  <si>
    <t>UNODC; Eurostat - Crime and Criminal Justice Statistics is the source for Austria, Denmark, Ireland and Netherlands</t>
  </si>
  <si>
    <t>OECD Environmental Outlook</t>
  </si>
  <si>
    <t>World Bank</t>
  </si>
  <si>
    <t>OECD Regulatory Management Systems’ Indicators Surveys 2005, 2008 and 2009, OECD, Paris</t>
  </si>
  <si>
    <t>International Institute for Democracy and Electoral Assistance (IDEA)</t>
  </si>
  <si>
    <t>OECD PISA Results</t>
  </si>
  <si>
    <t>Voter turnout</t>
  </si>
  <si>
    <t xml:space="preserve">Number of people voting as % of the registered population </t>
  </si>
  <si>
    <t>Composite index, increasing with the number of key elements of formal consultation processes</t>
  </si>
  <si>
    <t>n.a.</t>
  </si>
  <si>
    <t>OECD average</t>
  </si>
  <si>
    <t>n.a. : not available</t>
  </si>
  <si>
    <t>It provides an assessment of the potential deficits and shortcomings of accommodation focusing on facilities for personal hygiene. One basic facility is considered here:  a lack of indoor flushing toilet (measured as the percentage of dwellings not having indoor flushing toilet for the sole use of their household).</t>
  </si>
  <si>
    <t>It shows the proportion of the population reporting that they have relatives, friends, or neighbours they can count on to help if they were in trouble.</t>
  </si>
  <si>
    <t>It measures the extent of electoral participation in major national elections. Only the number of votes casted over the population registered to vote are considered. The voting-age population is generally defined as the population aged 18 or more, while the registered population refers to the population listed on the voters' register. The number of votes casted are gathered from national statistics offices and national electoral management bodies.</t>
  </si>
  <si>
    <t>It is based on the percentage of people who declare that they have been victim of an assault crime in the last 12 months. The data presented here are drawn from the Gallup World Poll.</t>
  </si>
  <si>
    <t>Average number of hours per day spent on leisure and personal care</t>
  </si>
  <si>
    <t>% of people, aged 15-64, having at least an upper-secondary (high-school) degree</t>
  </si>
  <si>
    <t>Last updated 23/05/2011</t>
  </si>
  <si>
    <t>Last update 23/05/2011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</si>
</sst>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409]dd\ mmmm\,\ yy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_(* #,##0.0_);_(* \(#,##0.0\);_(* &quot;-&quot;??_);_(@_)"/>
    <numFmt numFmtId="174" formatCode="_(* #,##0_);_(* \(#,##0\);_(* &quot;-&quot;??_);_(@_)"/>
  </numFmts>
  <fonts count="59">
    <font>
      <sz val="10"/>
      <color theme="1"/>
      <name val="Arial"/>
      <family val="2"/>
    </font>
    <font>
      <sz val="10"/>
      <color indexed="8"/>
      <name val="Arial"/>
      <family val="2"/>
    </font>
    <font>
      <sz val="10"/>
      <name val="Arial"/>
      <family val="2"/>
    </font>
    <font>
      <sz val="8"/>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Arial"/>
      <family val="2"/>
    </font>
    <font>
      <b/>
      <sz val="10"/>
      <color indexed="17"/>
      <name val="Arial"/>
      <family val="2"/>
    </font>
    <font>
      <b/>
      <sz val="9"/>
      <color indexed="8"/>
      <name val="Arial"/>
      <family val="2"/>
    </font>
    <font>
      <b/>
      <sz val="8"/>
      <color indexed="8"/>
      <name val="Arial"/>
      <family val="2"/>
    </font>
    <font>
      <sz val="9"/>
      <color indexed="8"/>
      <name val="Arial"/>
      <family val="2"/>
    </font>
    <font>
      <u val="single"/>
      <sz val="8"/>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rgb="FF00B050"/>
      <name val="Arial"/>
      <family val="2"/>
    </font>
    <font>
      <b/>
      <sz val="9"/>
      <color theme="1"/>
      <name val="Arial"/>
      <family val="2"/>
    </font>
    <font>
      <sz val="12"/>
      <color theme="1"/>
      <name val="Arial"/>
      <family val="2"/>
    </font>
    <font>
      <b/>
      <sz val="8"/>
      <color theme="1"/>
      <name val="Arial"/>
      <family val="2"/>
    </font>
    <font>
      <sz val="9"/>
      <color theme="1"/>
      <name val="Arial"/>
      <family val="2"/>
    </font>
    <font>
      <u val="single"/>
      <sz val="8"/>
      <color theme="10"/>
      <name val="Arial"/>
      <family val="2"/>
    </font>
    <font>
      <sz val="14"/>
      <color theme="1"/>
      <name val="Arial"/>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E485D"/>
        <bgColor indexed="64"/>
      </patternFill>
    </fill>
    <fill>
      <patternFill patternType="solid">
        <fgColor rgb="FFE26237"/>
        <bgColor indexed="64"/>
      </patternFill>
    </fill>
    <fill>
      <patternFill patternType="solid">
        <fgColor rgb="FF30A457"/>
        <bgColor indexed="64"/>
      </patternFill>
    </fill>
    <fill>
      <patternFill patternType="solid">
        <fgColor rgb="FF606060"/>
        <bgColor indexed="64"/>
      </patternFill>
    </fill>
    <fill>
      <patternFill patternType="solid">
        <fgColor rgb="FF962828"/>
        <bgColor indexed="64"/>
      </patternFill>
    </fill>
    <fill>
      <patternFill patternType="solid">
        <fgColor rgb="FF3DA594"/>
        <bgColor indexed="64"/>
      </patternFill>
    </fill>
    <fill>
      <patternFill patternType="solid">
        <fgColor rgb="FF2CA3E0"/>
        <bgColor indexed="64"/>
      </patternFill>
    </fill>
    <fill>
      <patternFill patternType="solid">
        <fgColor rgb="FF237FBD"/>
        <bgColor indexed="64"/>
      </patternFill>
    </fill>
    <fill>
      <patternFill patternType="solid">
        <fgColor rgb="FF7EA943"/>
        <bgColor indexed="64"/>
      </patternFill>
    </fill>
    <fill>
      <patternFill patternType="solid">
        <fgColor rgb="FFDCA922"/>
        <bgColor indexed="64"/>
      </patternFill>
    </fill>
    <fill>
      <patternFill patternType="solid">
        <fgColor rgb="FF7C3A73"/>
        <bgColor indexed="64"/>
      </patternFill>
    </fill>
    <fill>
      <patternFill patternType="solid">
        <fgColor theme="0" tint="-0.349979996681213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double"/>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style="thin"/>
      <top/>
      <bottom style="thin"/>
    </border>
    <border>
      <left style="thin"/>
      <right style="medium"/>
      <top/>
      <bottom style="thin"/>
    </border>
    <border>
      <left style="double"/>
      <right/>
      <top style="thin"/>
      <bottom/>
    </border>
    <border>
      <left/>
      <right style="double"/>
      <top style="thin"/>
      <bottom/>
    </border>
    <border>
      <left style="double"/>
      <right/>
      <top style="double"/>
      <bottom/>
    </border>
    <border>
      <left/>
      <right style="double"/>
      <top style="double"/>
      <bottom/>
    </border>
    <border>
      <left/>
      <right/>
      <top style="double"/>
      <bottom/>
    </border>
    <border>
      <left/>
      <right style="thin"/>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double"/>
    </border>
    <border>
      <left/>
      <right style="thin"/>
      <top/>
      <bottom style="double"/>
    </border>
    <border>
      <left style="double"/>
      <right/>
      <top style="double"/>
      <bottom style="double"/>
    </border>
    <border>
      <left/>
      <right style="double"/>
      <top style="double"/>
      <bottom style="double"/>
    </border>
    <border>
      <left style="double"/>
      <right/>
      <top style="double"/>
      <bottom style="thin"/>
    </border>
    <border>
      <left/>
      <right style="double"/>
      <top style="double"/>
      <bottom style="thin"/>
    </border>
    <border>
      <left style="medium"/>
      <right/>
      <top/>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style="medium"/>
      <top/>
      <bottom/>
    </border>
    <border>
      <left style="thin"/>
      <right/>
      <top>
        <color indexed="63"/>
      </top>
      <bottom style="medium"/>
    </border>
    <border>
      <left/>
      <right style="thin"/>
      <top>
        <color indexed="63"/>
      </top>
      <bottom style="medium"/>
    </border>
    <border>
      <left style="thin"/>
      <right style="thin"/>
      <top>
        <color indexed="63"/>
      </top>
      <bottom style="medium"/>
    </border>
    <border>
      <left/>
      <right/>
      <top/>
      <bottom style="thin"/>
    </border>
    <border>
      <left>
        <color indexed="63"/>
      </left>
      <right>
        <color indexed="63"/>
      </right>
      <top>
        <color indexed="63"/>
      </top>
      <bottom style="medium"/>
    </border>
    <border>
      <left style="thin"/>
      <right>
        <color indexed="63"/>
      </right>
      <top style="medium"/>
      <bottom style="thin"/>
    </border>
    <border>
      <left/>
      <right style="thin"/>
      <top style="medium"/>
      <bottom style="medium"/>
    </border>
    <border>
      <left style="thin"/>
      <right style="thin"/>
      <top style="medium"/>
      <bottom/>
    </border>
    <border>
      <left style="thin"/>
      <right/>
      <top style="medium"/>
      <bottom/>
    </border>
    <border>
      <left/>
      <right/>
      <top style="thin"/>
      <bottom style="hair"/>
    </border>
    <border>
      <left/>
      <right/>
      <top style="hair"/>
      <bottom style="thin"/>
    </border>
    <border>
      <left/>
      <right/>
      <top style="hair"/>
      <bottom style="hair"/>
    </border>
    <border>
      <left>
        <color indexed="63"/>
      </left>
      <right>
        <color indexed="63"/>
      </right>
      <top style="medium"/>
      <bottom style="hair"/>
    </border>
    <border>
      <left/>
      <right/>
      <top style="hair"/>
      <bottom style="medium"/>
    </border>
    <border>
      <left/>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2">
    <xf numFmtId="0" fontId="0" fillId="0" borderId="0" xfId="0" applyAlignment="1">
      <alignment/>
    </xf>
    <xf numFmtId="0" fontId="0" fillId="0" borderId="0" xfId="0" applyBorder="1" applyAlignment="1">
      <alignment/>
    </xf>
    <xf numFmtId="0" fontId="0" fillId="0" borderId="0" xfId="0" applyBorder="1" applyAlignment="1">
      <alignment wrapText="1"/>
    </xf>
    <xf numFmtId="0" fontId="50" fillId="0" borderId="10" xfId="0" applyFont="1" applyFill="1" applyBorder="1" applyAlignment="1">
      <alignment wrapText="1"/>
    </xf>
    <xf numFmtId="0" fontId="50" fillId="0" borderId="11" xfId="0" applyFont="1" applyFill="1" applyBorder="1" applyAlignment="1">
      <alignment wrapText="1"/>
    </xf>
    <xf numFmtId="0" fontId="50" fillId="0" borderId="12" xfId="0" applyFont="1" applyFill="1" applyBorder="1" applyAlignment="1">
      <alignment wrapText="1"/>
    </xf>
    <xf numFmtId="0" fontId="2" fillId="0" borderId="13" xfId="0" applyFont="1" applyFill="1" applyBorder="1" applyAlignment="1">
      <alignment horizontal="left" vertical="center" wrapText="1"/>
    </xf>
    <xf numFmtId="0" fontId="2" fillId="0" borderId="14" xfId="0" applyFont="1" applyFill="1" applyBorder="1" applyAlignment="1">
      <alignment wrapText="1"/>
    </xf>
    <xf numFmtId="0" fontId="2" fillId="0" borderId="14" xfId="0" applyFont="1" applyFill="1" applyBorder="1" applyAlignment="1" applyProtection="1">
      <alignment/>
      <protection locked="0"/>
    </xf>
    <xf numFmtId="0" fontId="0" fillId="0" borderId="15" xfId="0" applyBorder="1" applyAlignment="1">
      <alignment/>
    </xf>
    <xf numFmtId="0" fontId="0" fillId="0" borderId="14" xfId="0" applyBorder="1" applyAlignment="1">
      <alignment/>
    </xf>
    <xf numFmtId="0" fontId="2" fillId="0" borderId="16" xfId="0" applyFont="1" applyFill="1" applyBorder="1" applyAlignment="1" applyProtection="1">
      <alignment/>
      <protection locked="0"/>
    </xf>
    <xf numFmtId="0" fontId="2" fillId="0" borderId="17" xfId="0" applyFont="1" applyFill="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2" fillId="0" borderId="18" xfId="0" applyFont="1" applyFill="1" applyBorder="1" applyAlignment="1" applyProtection="1">
      <alignment/>
      <protection locked="0"/>
    </xf>
    <xf numFmtId="0" fontId="2" fillId="0" borderId="19" xfId="0" applyFont="1" applyFill="1" applyBorder="1" applyAlignment="1" applyProtection="1">
      <alignment/>
      <protection locked="0"/>
    </xf>
    <xf numFmtId="0" fontId="0" fillId="0" borderId="18" xfId="0" applyBorder="1" applyAlignment="1">
      <alignment/>
    </xf>
    <xf numFmtId="0" fontId="0" fillId="0" borderId="19" xfId="0" applyBorder="1" applyAlignment="1">
      <alignment/>
    </xf>
    <xf numFmtId="2" fontId="0" fillId="0" borderId="0" xfId="0" applyNumberForma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5" borderId="11" xfId="0" applyFill="1" applyBorder="1" applyAlignment="1">
      <alignment/>
    </xf>
    <xf numFmtId="0" fontId="0" fillId="5" borderId="20" xfId="0" applyFill="1" applyBorder="1" applyAlignment="1">
      <alignment/>
    </xf>
    <xf numFmtId="0" fontId="0" fillId="0" borderId="24" xfId="0" applyBorder="1" applyAlignment="1">
      <alignment/>
    </xf>
    <xf numFmtId="0" fontId="0" fillId="7" borderId="20" xfId="0" applyFill="1" applyBorder="1" applyAlignment="1">
      <alignment/>
    </xf>
    <xf numFmtId="0" fontId="0" fillId="0" borderId="0" xfId="0"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26" xfId="0" applyFill="1" applyBorder="1" applyAlignment="1">
      <alignment horizontal="center" vertical="center" wrapText="1"/>
    </xf>
    <xf numFmtId="0" fontId="0" fillId="5" borderId="19" xfId="0" applyFill="1" applyBorder="1" applyAlignment="1">
      <alignment/>
    </xf>
    <xf numFmtId="0" fontId="0" fillId="5" borderId="28" xfId="0" applyFill="1" applyBorder="1" applyAlignment="1">
      <alignment/>
    </xf>
    <xf numFmtId="0" fontId="0" fillId="7" borderId="19" xfId="0" applyFill="1" applyBorder="1" applyAlignment="1">
      <alignment/>
    </xf>
    <xf numFmtId="0" fontId="0" fillId="7" borderId="22" xfId="0" applyFill="1" applyBorder="1" applyAlignment="1">
      <alignment/>
    </xf>
    <xf numFmtId="0" fontId="0" fillId="7"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0" fontId="0" fillId="7" borderId="29" xfId="0" applyFill="1" applyBorder="1" applyAlignment="1">
      <alignment/>
    </xf>
    <xf numFmtId="0" fontId="0" fillId="7" borderId="23" xfId="0" applyFill="1" applyBorder="1" applyAlignment="1">
      <alignment/>
    </xf>
    <xf numFmtId="0" fontId="0" fillId="7" borderId="30" xfId="0" applyFill="1" applyBorder="1" applyAlignment="1">
      <alignment/>
    </xf>
    <xf numFmtId="0" fontId="0" fillId="5" borderId="31" xfId="0" applyFill="1" applyBorder="1" applyAlignment="1">
      <alignment/>
    </xf>
    <xf numFmtId="0" fontId="0" fillId="5" borderId="32" xfId="0" applyFill="1" applyBorder="1" applyAlignment="1">
      <alignment/>
    </xf>
    <xf numFmtId="0" fontId="0" fillId="7" borderId="31" xfId="0" applyFill="1" applyBorder="1" applyAlignment="1">
      <alignment/>
    </xf>
    <xf numFmtId="0" fontId="0" fillId="7" borderId="33" xfId="0" applyFill="1" applyBorder="1" applyAlignment="1">
      <alignment/>
    </xf>
    <xf numFmtId="0" fontId="0" fillId="7" borderId="32" xfId="0" applyFill="1" applyBorder="1" applyAlignment="1">
      <alignment/>
    </xf>
    <xf numFmtId="0" fontId="2" fillId="0" borderId="23" xfId="0" applyFont="1" applyFill="1" applyBorder="1" applyAlignment="1" applyProtection="1">
      <alignment/>
      <protection locked="0"/>
    </xf>
    <xf numFmtId="0" fontId="2" fillId="19" borderId="23" xfId="0" applyFont="1" applyFill="1" applyBorder="1" applyAlignment="1" applyProtection="1">
      <alignment/>
      <protection locked="0"/>
    </xf>
    <xf numFmtId="0" fontId="2" fillId="0" borderId="23" xfId="0" applyFont="1" applyFill="1" applyBorder="1" applyAlignment="1">
      <alignment wrapText="1"/>
    </xf>
    <xf numFmtId="0" fontId="2" fillId="0" borderId="15" xfId="0" applyFont="1" applyFill="1" applyBorder="1" applyAlignment="1" applyProtection="1">
      <alignment/>
      <protection locked="0"/>
    </xf>
    <xf numFmtId="0" fontId="2" fillId="19" borderId="16" xfId="0" applyFont="1" applyFill="1" applyBorder="1" applyAlignment="1" applyProtection="1">
      <alignment/>
      <protection locked="0"/>
    </xf>
    <xf numFmtId="0" fontId="0" fillId="0" borderId="23" xfId="0" applyFill="1" applyBorder="1" applyAlignment="1">
      <alignment/>
    </xf>
    <xf numFmtId="0" fontId="0" fillId="5" borderId="34" xfId="0" applyFill="1" applyBorder="1" applyAlignment="1">
      <alignment horizontal="center" vertical="center" wrapText="1"/>
    </xf>
    <xf numFmtId="0" fontId="0" fillId="5" borderId="35" xfId="0" applyFill="1" applyBorder="1" applyAlignment="1">
      <alignment/>
    </xf>
    <xf numFmtId="0" fontId="0" fillId="5" borderId="36" xfId="0" applyFill="1" applyBorder="1" applyAlignment="1">
      <alignment/>
    </xf>
    <xf numFmtId="0" fontId="0" fillId="5" borderId="37" xfId="0" applyFill="1" applyBorder="1" applyAlignment="1">
      <alignment/>
    </xf>
    <xf numFmtId="0" fontId="0" fillId="0" borderId="38" xfId="0" applyBorder="1" applyAlignment="1">
      <alignment wrapText="1"/>
    </xf>
    <xf numFmtId="0" fontId="0" fillId="0" borderId="39"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wrapText="1"/>
    </xf>
    <xf numFmtId="0" fontId="0" fillId="0" borderId="56" xfId="0" applyBorder="1" applyAlignment="1">
      <alignment wrapText="1"/>
    </xf>
    <xf numFmtId="0" fontId="0" fillId="0" borderId="55" xfId="0" applyBorder="1" applyAlignment="1">
      <alignment wrapText="1"/>
    </xf>
    <xf numFmtId="0" fontId="51" fillId="0" borderId="0" xfId="0" applyFont="1" applyBorder="1" applyAlignment="1">
      <alignment/>
    </xf>
    <xf numFmtId="0" fontId="51" fillId="0" borderId="58" xfId="0" applyFont="1" applyBorder="1" applyAlignment="1">
      <alignment/>
    </xf>
    <xf numFmtId="0" fontId="0" fillId="0" borderId="57" xfId="0" applyBorder="1" applyAlignment="1">
      <alignment/>
    </xf>
    <xf numFmtId="0" fontId="0" fillId="0" borderId="56" xfId="0" applyBorder="1" applyAlignment="1">
      <alignment/>
    </xf>
    <xf numFmtId="0" fontId="51" fillId="0" borderId="56" xfId="0" applyFont="1" applyBorder="1" applyAlignment="1">
      <alignment/>
    </xf>
    <xf numFmtId="0" fontId="51" fillId="0" borderId="55" xfId="0" applyFont="1" applyBorder="1" applyAlignment="1">
      <alignment/>
    </xf>
    <xf numFmtId="0" fontId="0" fillId="0" borderId="59" xfId="0" applyBorder="1" applyAlignment="1">
      <alignment/>
    </xf>
    <xf numFmtId="0" fontId="0" fillId="0" borderId="24" xfId="0" applyBorder="1" applyAlignment="1">
      <alignment wrapText="1"/>
    </xf>
    <xf numFmtId="0" fontId="50" fillId="0" borderId="13" xfId="0" applyFont="1" applyFill="1" applyBorder="1" applyAlignment="1">
      <alignment horizontal="center" wrapText="1"/>
    </xf>
    <xf numFmtId="0" fontId="50" fillId="0" borderId="15" xfId="0" applyFont="1" applyFill="1" applyBorder="1" applyAlignment="1">
      <alignment wrapText="1"/>
    </xf>
    <xf numFmtId="0" fontId="50" fillId="0" borderId="13" xfId="0" applyFont="1" applyFill="1" applyBorder="1" applyAlignment="1">
      <alignment wrapText="1"/>
    </xf>
    <xf numFmtId="0" fontId="50" fillId="0" borderId="14" xfId="0" applyFont="1" applyFill="1" applyBorder="1" applyAlignment="1">
      <alignment wrapText="1"/>
    </xf>
    <xf numFmtId="0" fontId="0" fillId="0" borderId="0" xfId="0" applyBorder="1" applyAlignment="1">
      <alignment horizontal="center"/>
    </xf>
    <xf numFmtId="0" fontId="4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0" fontId="50" fillId="0" borderId="60"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50" fillId="0" borderId="62" xfId="0" applyFont="1" applyFill="1" applyBorder="1" applyAlignment="1">
      <alignment horizontal="center" vertical="center" wrapText="1"/>
    </xf>
    <xf numFmtId="2" fontId="50" fillId="0" borderId="61" xfId="0" applyNumberFormat="1" applyFont="1" applyFill="1" applyBorder="1" applyAlignment="1">
      <alignment horizontal="center" vertical="center" wrapText="1"/>
    </xf>
    <xf numFmtId="2" fontId="50" fillId="0" borderId="14" xfId="0" applyNumberFormat="1" applyFont="1" applyFill="1" applyBorder="1" applyAlignment="1">
      <alignment wrapText="1"/>
    </xf>
    <xf numFmtId="0" fontId="0" fillId="0" borderId="0" xfId="0" applyBorder="1" applyAlignment="1">
      <alignment horizontal="center" vertical="center" wrapText="1"/>
    </xf>
    <xf numFmtId="0" fontId="2" fillId="0" borderId="13" xfId="57" applyFont="1" applyBorder="1">
      <alignment/>
      <protection/>
    </xf>
    <xf numFmtId="164" fontId="0" fillId="0" borderId="15" xfId="0" applyNumberFormat="1" applyFont="1" applyBorder="1" applyAlignment="1">
      <alignment/>
    </xf>
    <xf numFmtId="2" fontId="0" fillId="0" borderId="14" xfId="0" applyNumberFormat="1" applyFont="1" applyFill="1" applyBorder="1" applyAlignment="1">
      <alignment/>
    </xf>
    <xf numFmtId="3" fontId="0" fillId="0" borderId="15" xfId="0" applyNumberFormat="1" applyFont="1" applyBorder="1" applyAlignment="1">
      <alignment/>
    </xf>
    <xf numFmtId="1" fontId="0" fillId="0" borderId="14" xfId="0" applyNumberFormat="1" applyFont="1" applyBorder="1" applyAlignment="1">
      <alignment/>
    </xf>
    <xf numFmtId="0" fontId="0" fillId="0" borderId="13"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4" xfId="0" applyFont="1" applyBorder="1" applyAlignment="1">
      <alignment/>
    </xf>
    <xf numFmtId="0" fontId="0" fillId="0" borderId="0" xfId="0" applyFont="1" applyBorder="1" applyAlignment="1">
      <alignment/>
    </xf>
    <xf numFmtId="2" fontId="0" fillId="0" borderId="14" xfId="0" applyNumberFormat="1" applyFont="1" applyBorder="1" applyAlignment="1">
      <alignment/>
    </xf>
    <xf numFmtId="0" fontId="2" fillId="0" borderId="0" xfId="57" applyFont="1" applyBorder="1">
      <alignment/>
      <protection/>
    </xf>
    <xf numFmtId="164" fontId="0" fillId="0" borderId="16" xfId="0" applyNumberFormat="1" applyFont="1" applyBorder="1" applyAlignment="1">
      <alignment/>
    </xf>
    <xf numFmtId="2" fontId="0" fillId="0" borderId="17" xfId="0" applyNumberFormat="1" applyFont="1" applyBorder="1" applyAlignment="1">
      <alignment/>
    </xf>
    <xf numFmtId="3" fontId="0" fillId="0" borderId="16" xfId="0" applyNumberFormat="1" applyFont="1" applyBorder="1" applyAlignment="1">
      <alignment/>
    </xf>
    <xf numFmtId="1" fontId="0" fillId="0" borderId="17" xfId="0" applyNumberFormat="1" applyFont="1" applyBorder="1" applyAlignment="1">
      <alignment/>
    </xf>
    <xf numFmtId="0" fontId="0" fillId="0" borderId="17" xfId="0"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2" fontId="0" fillId="0" borderId="17" xfId="0" applyNumberFormat="1" applyFont="1" applyFill="1" applyBorder="1" applyAlignment="1">
      <alignment/>
    </xf>
    <xf numFmtId="0" fontId="2" fillId="0" borderId="63" xfId="57" applyFont="1" applyBorder="1">
      <alignment/>
      <protection/>
    </xf>
    <xf numFmtId="2" fontId="0" fillId="0" borderId="19" xfId="0" applyNumberFormat="1" applyFont="1" applyBorder="1" applyAlignment="1">
      <alignment/>
    </xf>
    <xf numFmtId="3" fontId="0" fillId="0" borderId="18" xfId="0" applyNumberFormat="1" applyFont="1" applyBorder="1" applyAlignment="1">
      <alignment/>
    </xf>
    <xf numFmtId="1" fontId="0" fillId="0" borderId="19" xfId="0" applyNumberFormat="1" applyFont="1" applyBorder="1" applyAlignment="1">
      <alignment/>
    </xf>
    <xf numFmtId="0" fontId="0" fillId="0" borderId="63" xfId="0" applyFont="1" applyBorder="1" applyAlignment="1">
      <alignment/>
    </xf>
    <xf numFmtId="0" fontId="0" fillId="0" borderId="19" xfId="0" applyFont="1" applyBorder="1" applyAlignment="1">
      <alignment horizontal="center"/>
    </xf>
    <xf numFmtId="0" fontId="0" fillId="0" borderId="18" xfId="0" applyFont="1" applyBorder="1" applyAlignment="1">
      <alignment/>
    </xf>
    <xf numFmtId="0" fontId="0" fillId="0" borderId="19" xfId="0" applyFont="1" applyBorder="1" applyAlignment="1">
      <alignment/>
    </xf>
    <xf numFmtId="4" fontId="0" fillId="0" borderId="18" xfId="0" applyNumberFormat="1" applyFont="1" applyBorder="1" applyAlignment="1">
      <alignment/>
    </xf>
    <xf numFmtId="164" fontId="0" fillId="0" borderId="16" xfId="0" applyNumberFormat="1" applyFont="1" applyFill="1" applyBorder="1" applyAlignment="1">
      <alignment/>
    </xf>
    <xf numFmtId="164" fontId="0" fillId="0" borderId="18" xfId="0" applyNumberFormat="1" applyFont="1" applyFill="1" applyBorder="1" applyAlignment="1">
      <alignment/>
    </xf>
    <xf numFmtId="2" fontId="0" fillId="0" borderId="19" xfId="0" applyNumberFormat="1" applyFont="1" applyFill="1" applyBorder="1" applyAlignment="1">
      <alignment/>
    </xf>
    <xf numFmtId="3" fontId="0" fillId="0" borderId="16" xfId="0" applyNumberFormat="1" applyFont="1" applyFill="1" applyBorder="1" applyAlignment="1">
      <alignment/>
    </xf>
    <xf numFmtId="1" fontId="0" fillId="0" borderId="17" xfId="0" applyNumberFormat="1" applyFont="1" applyFill="1" applyBorder="1" applyAlignment="1">
      <alignment/>
    </xf>
    <xf numFmtId="4" fontId="0" fillId="0" borderId="15" xfId="0" applyNumberFormat="1" applyFont="1" applyFill="1" applyBorder="1" applyAlignment="1">
      <alignment/>
    </xf>
    <xf numFmtId="0" fontId="0" fillId="0" borderId="13" xfId="0" applyFont="1" applyFill="1" applyBorder="1" applyAlignment="1">
      <alignment/>
    </xf>
    <xf numFmtId="4" fontId="0" fillId="0" borderId="16" xfId="0" applyNumberFormat="1" applyFont="1" applyFill="1" applyBorder="1" applyAlignment="1">
      <alignment/>
    </xf>
    <xf numFmtId="0" fontId="2" fillId="0" borderId="0" xfId="57" applyFont="1" applyFill="1" applyBorder="1">
      <alignment/>
      <protection/>
    </xf>
    <xf numFmtId="2" fontId="50" fillId="0" borderId="60" xfId="0" applyNumberFormat="1" applyFont="1" applyFill="1" applyBorder="1" applyAlignment="1">
      <alignment horizontal="center" vertical="center" wrapText="1"/>
    </xf>
    <xf numFmtId="2" fontId="50" fillId="0" borderId="15" xfId="0" applyNumberFormat="1" applyFont="1" applyFill="1" applyBorder="1" applyAlignment="1">
      <alignment wrapText="1"/>
    </xf>
    <xf numFmtId="2" fontId="0" fillId="0" borderId="13" xfId="0" applyNumberFormat="1" applyFont="1" applyBorder="1" applyAlignment="1">
      <alignment/>
    </xf>
    <xf numFmtId="2" fontId="0" fillId="0" borderId="0" xfId="0" applyNumberFormat="1" applyFont="1" applyBorder="1" applyAlignment="1">
      <alignment/>
    </xf>
    <xf numFmtId="2" fontId="0" fillId="0" borderId="63" xfId="0" applyNumberFormat="1" applyFont="1" applyBorder="1" applyAlignment="1">
      <alignment/>
    </xf>
    <xf numFmtId="2" fontId="50" fillId="0" borderId="13" xfId="0" applyNumberFormat="1" applyFont="1" applyFill="1" applyBorder="1" applyAlignment="1">
      <alignment wrapText="1"/>
    </xf>
    <xf numFmtId="2" fontId="0" fillId="0" borderId="0" xfId="0" applyNumberFormat="1" applyFont="1"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1" fontId="50" fillId="0" borderId="6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50" fillId="0" borderId="14" xfId="0" applyNumberFormat="1" applyFont="1" applyFill="1" applyBorder="1" applyAlignment="1">
      <alignment wrapText="1"/>
    </xf>
    <xf numFmtId="1" fontId="0" fillId="0" borderId="0" xfId="0" applyNumberFormat="1" applyBorder="1" applyAlignment="1">
      <alignment/>
    </xf>
    <xf numFmtId="2" fontId="0" fillId="0" borderId="15" xfId="0" applyNumberFormat="1" applyFont="1" applyBorder="1" applyAlignment="1">
      <alignment/>
    </xf>
    <xf numFmtId="2" fontId="0" fillId="0" borderId="16" xfId="0" applyNumberFormat="1" applyFont="1" applyBorder="1" applyAlignment="1">
      <alignment/>
    </xf>
    <xf numFmtId="2" fontId="0" fillId="0" borderId="18" xfId="0" applyNumberFormat="1" applyFont="1" applyBorder="1" applyAlignment="1">
      <alignment/>
    </xf>
    <xf numFmtId="0" fontId="52" fillId="33" borderId="21" xfId="0" applyFont="1" applyFill="1" applyBorder="1" applyAlignment="1">
      <alignment horizontal="center" vertical="center" wrapText="1"/>
    </xf>
    <xf numFmtId="0" fontId="52" fillId="34" borderId="21" xfId="0" applyFont="1" applyFill="1" applyBorder="1" applyAlignment="1">
      <alignment horizontal="center" vertical="center" wrapText="1"/>
    </xf>
    <xf numFmtId="2" fontId="52" fillId="35" borderId="21" xfId="0" applyNumberFormat="1" applyFont="1" applyFill="1" applyBorder="1" applyAlignment="1">
      <alignment horizontal="center" vertical="center" wrapText="1"/>
    </xf>
    <xf numFmtId="2" fontId="50" fillId="0" borderId="62" xfId="0" applyNumberFormat="1" applyFont="1" applyFill="1" applyBorder="1" applyAlignment="1">
      <alignment horizontal="center" vertical="center" wrapText="1"/>
    </xf>
    <xf numFmtId="2" fontId="50" fillId="0" borderId="20" xfId="0" applyNumberFormat="1" applyFont="1" applyFill="1" applyBorder="1" applyAlignment="1">
      <alignment wrapText="1"/>
    </xf>
    <xf numFmtId="2" fontId="0" fillId="0" borderId="20" xfId="0" applyNumberFormat="1" applyFont="1" applyBorder="1" applyAlignment="1">
      <alignment/>
    </xf>
    <xf numFmtId="2" fontId="0" fillId="0" borderId="21" xfId="0" applyNumberFormat="1" applyFont="1" applyBorder="1" applyAlignment="1">
      <alignment/>
    </xf>
    <xf numFmtId="2" fontId="0" fillId="0" borderId="22" xfId="0" applyNumberFormat="1" applyFont="1" applyBorder="1" applyAlignment="1">
      <alignment/>
    </xf>
    <xf numFmtId="0" fontId="50" fillId="0" borderId="13" xfId="0" applyFont="1" applyFill="1" applyBorder="1" applyAlignment="1">
      <alignment horizontal="left" vertical="center" wrapText="1"/>
    </xf>
    <xf numFmtId="2" fontId="50" fillId="0" borderId="64" xfId="0" applyNumberFormat="1" applyFont="1" applyFill="1" applyBorder="1" applyAlignment="1">
      <alignment horizontal="center" vertical="center" wrapText="1"/>
    </xf>
    <xf numFmtId="2" fontId="0" fillId="0" borderId="13" xfId="0" applyNumberFormat="1" applyFont="1" applyFill="1" applyBorder="1" applyAlignment="1">
      <alignment/>
    </xf>
    <xf numFmtId="0" fontId="3" fillId="0" borderId="34" xfId="0" applyFont="1" applyFill="1" applyBorder="1" applyAlignment="1">
      <alignment horizontal="center" vertical="center" wrapText="1"/>
    </xf>
    <xf numFmtId="2" fontId="3" fillId="0" borderId="34"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2" fontId="2" fillId="0" borderId="0" xfId="0" applyNumberFormat="1" applyFont="1" applyFill="1" applyBorder="1" applyAlignment="1" applyProtection="1">
      <alignment/>
      <protection locked="0"/>
    </xf>
    <xf numFmtId="2" fontId="2" fillId="19" borderId="0" xfId="0" applyNumberFormat="1" applyFont="1" applyFill="1" applyBorder="1" applyAlignment="1" applyProtection="1">
      <alignment/>
      <protection locked="0"/>
    </xf>
    <xf numFmtId="2" fontId="50" fillId="0" borderId="56" xfId="0" applyNumberFormat="1" applyFont="1" applyFill="1" applyBorder="1" applyAlignment="1">
      <alignment horizontal="center" vertical="center" wrapText="1"/>
    </xf>
    <xf numFmtId="2" fontId="50" fillId="0" borderId="66" xfId="0" applyNumberFormat="1" applyFont="1" applyFill="1" applyBorder="1" applyAlignment="1">
      <alignment horizontal="center" vertical="center" wrapText="1"/>
    </xf>
    <xf numFmtId="0" fontId="2" fillId="0" borderId="13" xfId="57" applyFont="1" applyFill="1" applyBorder="1">
      <alignment/>
      <protection/>
    </xf>
    <xf numFmtId="0" fontId="2" fillId="0" borderId="63" xfId="57" applyFont="1" applyFill="1" applyBorder="1">
      <alignment/>
      <protection/>
    </xf>
    <xf numFmtId="0" fontId="0" fillId="0" borderId="64" xfId="0" applyFont="1" applyBorder="1" applyAlignment="1">
      <alignment/>
    </xf>
    <xf numFmtId="2" fontId="0" fillId="0" borderId="21" xfId="0" applyNumberFormat="1" applyFont="1" applyFill="1" applyBorder="1" applyAlignment="1">
      <alignment/>
    </xf>
    <xf numFmtId="2" fontId="0" fillId="0" borderId="67" xfId="0" applyNumberFormat="1" applyFont="1" applyFill="1" applyBorder="1" applyAlignment="1">
      <alignment/>
    </xf>
    <xf numFmtId="2" fontId="0" fillId="0" borderId="22" xfId="0" applyNumberFormat="1" applyFont="1" applyFill="1" applyBorder="1" applyAlignment="1">
      <alignment/>
    </xf>
    <xf numFmtId="0" fontId="53"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wrapText="1"/>
    </xf>
    <xf numFmtId="0" fontId="0" fillId="0" borderId="64" xfId="0" applyBorder="1" applyAlignment="1">
      <alignment horizontal="center" vertical="center" wrapText="1"/>
    </xf>
    <xf numFmtId="0" fontId="50" fillId="0" borderId="6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Fill="1" applyBorder="1" applyAlignment="1" applyProtection="1">
      <alignment horizontal="left"/>
      <protection locked="0"/>
    </xf>
    <xf numFmtId="0" fontId="0" fillId="0" borderId="16" xfId="0" applyFont="1" applyBorder="1" applyAlignment="1">
      <alignment horizontal="center"/>
    </xf>
    <xf numFmtId="0" fontId="0" fillId="0" borderId="17" xfId="0" applyFill="1" applyBorder="1" applyAlignment="1">
      <alignment horizontal="center"/>
    </xf>
    <xf numFmtId="0" fontId="0" fillId="0" borderId="16" xfId="0" applyNumberFormat="1" applyFont="1" applyBorder="1" applyAlignment="1">
      <alignment horizontal="center"/>
    </xf>
    <xf numFmtId="0" fontId="0" fillId="0" borderId="21" xfId="0" applyFont="1" applyBorder="1" applyAlignment="1">
      <alignment horizontal="center"/>
    </xf>
    <xf numFmtId="0" fontId="0" fillId="0" borderId="17" xfId="0" applyNumberFormat="1" applyFont="1" applyBorder="1" applyAlignment="1">
      <alignment horizontal="center"/>
    </xf>
    <xf numFmtId="164" fontId="0" fillId="0" borderId="17" xfId="0" applyNumberFormat="1" applyFont="1" applyBorder="1" applyAlignment="1">
      <alignment horizontal="center"/>
    </xf>
    <xf numFmtId="0" fontId="0" fillId="0" borderId="0" xfId="0" applyFill="1" applyBorder="1" applyAlignment="1">
      <alignment horizontal="center"/>
    </xf>
    <xf numFmtId="0" fontId="0" fillId="0" borderId="17" xfId="0" applyBorder="1" applyAlignment="1">
      <alignment horizontal="center"/>
    </xf>
    <xf numFmtId="0" fontId="0" fillId="0" borderId="16" xfId="0" applyFill="1" applyBorder="1" applyAlignment="1">
      <alignment horizontal="center"/>
    </xf>
    <xf numFmtId="0" fontId="0" fillId="0" borderId="17" xfId="0" applyNumberFormat="1" applyFont="1" applyFill="1" applyBorder="1" applyAlignment="1">
      <alignment horizontal="center"/>
    </xf>
    <xf numFmtId="0" fontId="2" fillId="0" borderId="64" xfId="0" applyFont="1" applyFill="1" applyBorder="1" applyAlignment="1" applyProtection="1">
      <alignment horizontal="left"/>
      <protection locked="0"/>
    </xf>
    <xf numFmtId="0" fontId="0" fillId="0" borderId="60" xfId="0" applyFill="1" applyBorder="1" applyAlignment="1">
      <alignment horizontal="center"/>
    </xf>
    <xf numFmtId="0" fontId="0" fillId="0" borderId="61" xfId="0" applyFont="1" applyBorder="1" applyAlignment="1">
      <alignment horizontal="center"/>
    </xf>
    <xf numFmtId="0" fontId="0" fillId="0" borderId="60" xfId="0" applyNumberFormat="1" applyFont="1" applyBorder="1" applyAlignment="1">
      <alignment horizontal="center"/>
    </xf>
    <xf numFmtId="0" fontId="0" fillId="0" borderId="60" xfId="0" applyFont="1" applyBorder="1" applyAlignment="1">
      <alignment horizontal="center"/>
    </xf>
    <xf numFmtId="0" fontId="0" fillId="0" borderId="62" xfId="0" applyFont="1" applyBorder="1" applyAlignment="1">
      <alignment horizontal="center"/>
    </xf>
    <xf numFmtId="0" fontId="0" fillId="0" borderId="61" xfId="0" applyNumberFormat="1" applyFont="1" applyBorder="1" applyAlignment="1">
      <alignment horizontal="center"/>
    </xf>
    <xf numFmtId="0" fontId="0" fillId="0" borderId="64" xfId="0" applyFont="1" applyBorder="1" applyAlignment="1">
      <alignment horizontal="center"/>
    </xf>
    <xf numFmtId="0" fontId="0" fillId="0" borderId="61" xfId="0" applyNumberFormat="1" applyFont="1" applyFill="1" applyBorder="1" applyAlignment="1">
      <alignment horizontal="center"/>
    </xf>
    <xf numFmtId="2" fontId="52" fillId="33" borderId="21" xfId="0" applyNumberFormat="1" applyFont="1" applyFill="1" applyBorder="1" applyAlignment="1">
      <alignment horizontal="center" vertical="center" wrapText="1"/>
    </xf>
    <xf numFmtId="2" fontId="52" fillId="34" borderId="21" xfId="0" applyNumberFormat="1" applyFont="1" applyFill="1" applyBorder="1" applyAlignment="1">
      <alignment horizontal="center" vertical="center" wrapText="1"/>
    </xf>
    <xf numFmtId="0" fontId="52" fillId="35" borderId="21"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4" fillId="0" borderId="61"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64" xfId="0" applyFont="1" applyFill="1" applyBorder="1" applyAlignment="1">
      <alignment horizontal="center" vertical="center" wrapText="1"/>
    </xf>
    <xf numFmtId="0" fontId="50" fillId="0" borderId="63" xfId="0" applyFont="1" applyBorder="1" applyAlignment="1">
      <alignment horizontal="left" vertical="top" wrapText="1"/>
    </xf>
    <xf numFmtId="0" fontId="50" fillId="0" borderId="13" xfId="0" applyFont="1" applyBorder="1" applyAlignment="1">
      <alignment horizontal="left" vertical="top" wrapText="1"/>
    </xf>
    <xf numFmtId="0" fontId="50" fillId="0" borderId="12" xfId="0" applyFont="1" applyBorder="1" applyAlignment="1">
      <alignment horizontal="left" vertical="top" wrapText="1"/>
    </xf>
    <xf numFmtId="0" fontId="50" fillId="0" borderId="69" xfId="0" applyFont="1" applyBorder="1" applyAlignment="1">
      <alignment horizontal="left" vertical="top" wrapText="1"/>
    </xf>
    <xf numFmtId="0" fontId="50" fillId="0" borderId="70" xfId="0" applyFont="1" applyBorder="1" applyAlignment="1">
      <alignment horizontal="left" vertical="top" wrapText="1"/>
    </xf>
    <xf numFmtId="0" fontId="50" fillId="0" borderId="71" xfId="0" applyFont="1" applyBorder="1" applyAlignment="1">
      <alignment horizontal="left" vertical="top" wrapText="1"/>
    </xf>
    <xf numFmtId="0" fontId="50" fillId="0" borderId="72" xfId="0" applyFont="1" applyBorder="1" applyAlignment="1">
      <alignment horizontal="left" vertical="top" wrapText="1"/>
    </xf>
    <xf numFmtId="0" fontId="50" fillId="0" borderId="73" xfId="0" applyFont="1" applyBorder="1" applyAlignment="1">
      <alignment horizontal="left" vertical="top" wrapText="1"/>
    </xf>
    <xf numFmtId="0" fontId="50" fillId="0" borderId="72"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7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3" xfId="0" applyFont="1" applyBorder="1" applyAlignment="1">
      <alignment horizontal="center" vertical="center" wrapText="1"/>
    </xf>
    <xf numFmtId="2" fontId="55" fillId="33" borderId="12" xfId="0" applyNumberFormat="1" applyFont="1" applyFill="1" applyBorder="1" applyAlignment="1">
      <alignment horizontal="center" vertical="center" wrapText="1"/>
    </xf>
    <xf numFmtId="2" fontId="55" fillId="35" borderId="12" xfId="0" applyNumberFormat="1" applyFont="1" applyFill="1" applyBorder="1" applyAlignment="1">
      <alignment horizontal="center" vertical="center" wrapText="1"/>
    </xf>
    <xf numFmtId="2" fontId="55" fillId="34" borderId="12" xfId="0" applyNumberFormat="1" applyFont="1" applyFill="1" applyBorder="1" applyAlignment="1">
      <alignment horizontal="center" vertical="center" wrapText="1"/>
    </xf>
    <xf numFmtId="0" fontId="48" fillId="0" borderId="64" xfId="0" applyFont="1" applyBorder="1" applyAlignment="1">
      <alignment horizontal="center"/>
    </xf>
    <xf numFmtId="0" fontId="48" fillId="0" borderId="64" xfId="0" applyFont="1" applyFill="1" applyBorder="1" applyAlignment="1">
      <alignment horizontal="center"/>
    </xf>
    <xf numFmtId="0" fontId="50" fillId="0" borderId="0" xfId="0" applyFont="1" applyAlignment="1">
      <alignment vertical="top"/>
    </xf>
    <xf numFmtId="0" fontId="0" fillId="0" borderId="0" xfId="0" applyAlignment="1">
      <alignment vertical="top"/>
    </xf>
    <xf numFmtId="0" fontId="56" fillId="0" borderId="0" xfId="53" applyFont="1" applyAlignment="1" applyProtection="1">
      <alignment vertical="top"/>
      <protection/>
    </xf>
    <xf numFmtId="0" fontId="50" fillId="0" borderId="12" xfId="0" applyFont="1" applyBorder="1" applyAlignment="1">
      <alignment vertical="top"/>
    </xf>
    <xf numFmtId="0" fontId="50" fillId="0" borderId="69" xfId="0" applyFont="1" applyBorder="1" applyAlignment="1">
      <alignment vertical="top"/>
    </xf>
    <xf numFmtId="0" fontId="56" fillId="0" borderId="12" xfId="53" applyFont="1" applyBorder="1" applyAlignment="1" applyProtection="1">
      <alignment vertical="top"/>
      <protection/>
    </xf>
    <xf numFmtId="0" fontId="56" fillId="0" borderId="71" xfId="53" applyFont="1" applyBorder="1" applyAlignment="1" applyProtection="1">
      <alignment vertical="top"/>
      <protection/>
    </xf>
    <xf numFmtId="0" fontId="50" fillId="0" borderId="72" xfId="0" applyFont="1" applyBorder="1" applyAlignment="1">
      <alignment vertical="top" wrapText="1"/>
    </xf>
    <xf numFmtId="0" fontId="50" fillId="0" borderId="63" xfId="0" applyFont="1" applyBorder="1" applyAlignment="1">
      <alignment vertical="top" wrapText="1"/>
    </xf>
    <xf numFmtId="0" fontId="56" fillId="0" borderId="69" xfId="53" applyFont="1" applyBorder="1" applyAlignment="1" applyProtection="1">
      <alignment vertical="top" wrapText="1"/>
      <protection/>
    </xf>
    <xf numFmtId="0" fontId="56" fillId="0" borderId="63" xfId="53" applyFont="1" applyBorder="1" applyAlignment="1" applyProtection="1">
      <alignment vertical="top" wrapText="1"/>
      <protection/>
    </xf>
    <xf numFmtId="0" fontId="56" fillId="0" borderId="13" xfId="53" applyFont="1" applyBorder="1" applyAlignment="1" applyProtection="1">
      <alignment vertical="top" wrapText="1"/>
      <protection/>
    </xf>
    <xf numFmtId="0" fontId="56" fillId="0" borderId="70" xfId="53" applyFont="1" applyBorder="1" applyAlignment="1" applyProtection="1">
      <alignment vertical="top" wrapText="1"/>
      <protection/>
    </xf>
    <xf numFmtId="0" fontId="50" fillId="0" borderId="12" xfId="0" applyFont="1" applyBorder="1" applyAlignment="1">
      <alignment vertical="top" wrapText="1"/>
    </xf>
    <xf numFmtId="0" fontId="56" fillId="0" borderId="12" xfId="53" applyFont="1" applyBorder="1" applyAlignment="1" applyProtection="1">
      <alignment vertical="top" wrapText="1"/>
      <protection/>
    </xf>
    <xf numFmtId="0" fontId="42" fillId="0" borderId="13" xfId="53" applyBorder="1" applyAlignment="1" applyProtection="1">
      <alignment vertical="top" wrapText="1"/>
      <protection/>
    </xf>
    <xf numFmtId="0" fontId="42" fillId="0" borderId="70" xfId="53" applyBorder="1" applyAlignment="1" applyProtection="1">
      <alignment vertical="top" wrapText="1"/>
      <protection/>
    </xf>
    <xf numFmtId="0" fontId="50" fillId="0" borderId="13" xfId="0" applyFont="1" applyBorder="1" applyAlignment="1">
      <alignment vertical="top" wrapText="1"/>
    </xf>
    <xf numFmtId="0" fontId="50" fillId="0" borderId="70" xfId="0" applyFont="1" applyBorder="1" applyAlignment="1">
      <alignment vertical="top" wrapText="1"/>
    </xf>
    <xf numFmtId="0" fontId="50" fillId="0" borderId="69" xfId="0" applyFont="1" applyBorder="1" applyAlignment="1">
      <alignment vertical="top" wrapText="1"/>
    </xf>
    <xf numFmtId="174" fontId="0" fillId="0" borderId="63" xfId="42" applyNumberFormat="1" applyFont="1" applyBorder="1" applyAlignment="1">
      <alignment/>
    </xf>
    <xf numFmtId="173" fontId="0" fillId="0" borderId="18" xfId="42" applyNumberFormat="1" applyFont="1" applyBorder="1" applyAlignment="1">
      <alignment/>
    </xf>
    <xf numFmtId="173" fontId="0" fillId="0" borderId="19" xfId="42" applyNumberFormat="1" applyFont="1" applyBorder="1" applyAlignment="1">
      <alignment/>
    </xf>
    <xf numFmtId="2" fontId="0" fillId="0" borderId="14" xfId="0" applyNumberFormat="1" applyFill="1" applyBorder="1" applyAlignment="1">
      <alignment/>
    </xf>
    <xf numFmtId="0" fontId="2" fillId="0" borderId="0" xfId="0" applyFont="1" applyFill="1" applyBorder="1" applyAlignment="1" applyProtection="1">
      <alignment/>
      <protection locked="0"/>
    </xf>
    <xf numFmtId="2" fontId="0" fillId="0" borderId="16" xfId="0" applyNumberFormat="1" applyFont="1" applyFill="1" applyBorder="1" applyAlignment="1">
      <alignment/>
    </xf>
    <xf numFmtId="2" fontId="0" fillId="0" borderId="68" xfId="0" applyNumberFormat="1" applyFont="1" applyFill="1" applyBorder="1" applyAlignment="1">
      <alignment/>
    </xf>
    <xf numFmtId="2" fontId="0" fillId="0" borderId="74" xfId="0" applyNumberFormat="1" applyFont="1" applyFill="1" applyBorder="1" applyAlignment="1">
      <alignment/>
    </xf>
    <xf numFmtId="2" fontId="0" fillId="0" borderId="17" xfId="0" applyNumberFormat="1" applyFill="1" applyBorder="1" applyAlignment="1">
      <alignment/>
    </xf>
    <xf numFmtId="2" fontId="0" fillId="0" borderId="18" xfId="0" applyNumberFormat="1" applyFont="1" applyFill="1" applyBorder="1" applyAlignment="1">
      <alignment/>
    </xf>
    <xf numFmtId="2" fontId="0" fillId="0" borderId="15" xfId="0" applyNumberFormat="1" applyFont="1" applyFill="1" applyBorder="1" applyAlignment="1">
      <alignment/>
    </xf>
    <xf numFmtId="2" fontId="0" fillId="0" borderId="20" xfId="0" applyNumberFormat="1" applyFont="1" applyFill="1" applyBorder="1" applyAlignment="1">
      <alignment/>
    </xf>
    <xf numFmtId="2" fontId="0" fillId="0" borderId="63" xfId="0" applyNumberFormat="1" applyFont="1" applyFill="1" applyBorder="1" applyAlignment="1">
      <alignment/>
    </xf>
    <xf numFmtId="0" fontId="42" fillId="0" borderId="71" xfId="53" applyBorder="1" applyAlignment="1" applyProtection="1">
      <alignment vertical="top" wrapText="1"/>
      <protection/>
    </xf>
    <xf numFmtId="0" fontId="42" fillId="0" borderId="13" xfId="53" applyBorder="1" applyAlignment="1" applyProtection="1">
      <alignment vertical="top"/>
      <protection/>
    </xf>
    <xf numFmtId="0" fontId="42" fillId="0" borderId="73" xfId="53" applyBorder="1" applyAlignment="1" applyProtection="1">
      <alignment vertical="top"/>
      <protection/>
    </xf>
    <xf numFmtId="0" fontId="0" fillId="0" borderId="73" xfId="0" applyBorder="1" applyAlignment="1">
      <alignment/>
    </xf>
    <xf numFmtId="2" fontId="55" fillId="36" borderId="13" xfId="0" applyNumberFormat="1" applyFont="1" applyFill="1" applyBorder="1" applyAlignment="1">
      <alignment horizontal="center" vertical="center" wrapText="1"/>
    </xf>
    <xf numFmtId="2" fontId="55" fillId="36" borderId="63" xfId="0" applyNumberFormat="1" applyFont="1" applyFill="1" applyBorder="1" applyAlignment="1">
      <alignment horizontal="center" vertical="center" wrapText="1"/>
    </xf>
    <xf numFmtId="2" fontId="55" fillId="37" borderId="13" xfId="0" applyNumberFormat="1" applyFont="1" applyFill="1" applyBorder="1" applyAlignment="1">
      <alignment horizontal="center" vertical="center" wrapText="1"/>
    </xf>
    <xf numFmtId="2" fontId="55" fillId="37" borderId="0" xfId="0" applyNumberFormat="1" applyFont="1" applyFill="1" applyBorder="1" applyAlignment="1">
      <alignment horizontal="center" vertical="center" wrapText="1"/>
    </xf>
    <xf numFmtId="2" fontId="55" fillId="37" borderId="64" xfId="0" applyNumberFormat="1" applyFont="1" applyFill="1" applyBorder="1" applyAlignment="1">
      <alignment horizontal="center" vertical="center" wrapText="1"/>
    </xf>
    <xf numFmtId="0" fontId="0" fillId="0" borderId="0" xfId="0" applyAlignment="1">
      <alignment horizontal="center" vertical="center"/>
    </xf>
    <xf numFmtId="2" fontId="55" fillId="38" borderId="0" xfId="0" applyNumberFormat="1" applyFont="1" applyFill="1" applyBorder="1" applyAlignment="1">
      <alignment horizontal="center" vertical="center" wrapText="1"/>
    </xf>
    <xf numFmtId="2" fontId="55" fillId="38" borderId="63" xfId="0" applyNumberFormat="1" applyFont="1" applyFill="1" applyBorder="1" applyAlignment="1">
      <alignment horizontal="center" vertical="center" wrapText="1"/>
    </xf>
    <xf numFmtId="2" fontId="55" fillId="39" borderId="13" xfId="0" applyNumberFormat="1" applyFont="1" applyFill="1" applyBorder="1" applyAlignment="1">
      <alignment horizontal="center" vertical="center" wrapText="1"/>
    </xf>
    <xf numFmtId="2" fontId="55" fillId="39" borderId="63" xfId="0" applyNumberFormat="1" applyFont="1" applyFill="1" applyBorder="1" applyAlignment="1">
      <alignment horizontal="center" vertical="center" wrapText="1"/>
    </xf>
    <xf numFmtId="2" fontId="55" fillId="40" borderId="13" xfId="0" applyNumberFormat="1" applyFont="1" applyFill="1" applyBorder="1" applyAlignment="1">
      <alignment horizontal="center" vertical="center" wrapText="1"/>
    </xf>
    <xf numFmtId="2" fontId="55" fillId="40" borderId="63" xfId="0" applyNumberFormat="1" applyFont="1" applyFill="1" applyBorder="1" applyAlignment="1">
      <alignment horizontal="center" vertical="center" wrapText="1"/>
    </xf>
    <xf numFmtId="2" fontId="55" fillId="41" borderId="13" xfId="0" applyNumberFormat="1" applyFont="1" applyFill="1" applyBorder="1" applyAlignment="1">
      <alignment horizontal="center" vertical="center" wrapText="1"/>
    </xf>
    <xf numFmtId="2" fontId="55" fillId="41" borderId="63" xfId="0" applyNumberFormat="1" applyFont="1" applyFill="1" applyBorder="1" applyAlignment="1">
      <alignment horizontal="center" vertical="center" wrapText="1"/>
    </xf>
    <xf numFmtId="2" fontId="55" fillId="42" borderId="13" xfId="0" applyNumberFormat="1" applyFont="1" applyFill="1" applyBorder="1" applyAlignment="1">
      <alignment horizontal="center" vertical="center" wrapText="1"/>
    </xf>
    <xf numFmtId="2" fontId="55" fillId="42" borderId="63" xfId="0" applyNumberFormat="1" applyFont="1" applyFill="1" applyBorder="1" applyAlignment="1">
      <alignment horizontal="center" vertical="center" wrapText="1"/>
    </xf>
    <xf numFmtId="2" fontId="55" fillId="43" borderId="13" xfId="0" applyNumberFormat="1" applyFont="1" applyFill="1" applyBorder="1" applyAlignment="1">
      <alignment horizontal="center" vertical="center" wrapText="1"/>
    </xf>
    <xf numFmtId="2" fontId="55" fillId="43" borderId="63" xfId="0" applyNumberFormat="1" applyFont="1" applyFill="1" applyBorder="1" applyAlignment="1">
      <alignment horizontal="center" vertical="center" wrapText="1"/>
    </xf>
    <xf numFmtId="0" fontId="57" fillId="0" borderId="0" xfId="0" applyFont="1" applyBorder="1" applyAlignment="1">
      <alignment horizontal="center"/>
    </xf>
    <xf numFmtId="0" fontId="52" fillId="39" borderId="16" xfId="0" applyFont="1" applyFill="1" applyBorder="1" applyAlignment="1">
      <alignment horizontal="center" vertical="center" wrapText="1"/>
    </xf>
    <xf numFmtId="0" fontId="52" fillId="39" borderId="17" xfId="0" applyFont="1" applyFill="1" applyBorder="1" applyAlignment="1">
      <alignment horizontal="center" vertical="center" wrapText="1"/>
    </xf>
    <xf numFmtId="0" fontId="52" fillId="40" borderId="16" xfId="0" applyFont="1" applyFill="1" applyBorder="1" applyAlignment="1">
      <alignment horizontal="center" vertical="center" wrapText="1"/>
    </xf>
    <xf numFmtId="0" fontId="52" fillId="40" borderId="17" xfId="0" applyFont="1" applyFill="1" applyBorder="1" applyAlignment="1">
      <alignment horizontal="center" vertical="center" wrapText="1"/>
    </xf>
    <xf numFmtId="0" fontId="52" fillId="37" borderId="16" xfId="0" applyFont="1" applyFill="1" applyBorder="1" applyAlignment="1">
      <alignment horizontal="center" vertical="center" wrapText="1"/>
    </xf>
    <xf numFmtId="0" fontId="52" fillId="37" borderId="0" xfId="0" applyFont="1" applyFill="1" applyBorder="1" applyAlignment="1">
      <alignment horizontal="center" vertical="center" wrapText="1"/>
    </xf>
    <xf numFmtId="0" fontId="52" fillId="37" borderId="17" xfId="0" applyFont="1" applyFill="1" applyBorder="1" applyAlignment="1">
      <alignment horizontal="center" vertical="center" wrapText="1"/>
    </xf>
    <xf numFmtId="0" fontId="52" fillId="43" borderId="16" xfId="0" applyFont="1" applyFill="1" applyBorder="1" applyAlignment="1">
      <alignment horizontal="center" vertical="center" wrapText="1"/>
    </xf>
    <xf numFmtId="0" fontId="52" fillId="43" borderId="17" xfId="0" applyFont="1" applyFill="1" applyBorder="1" applyAlignment="1">
      <alignment horizontal="center" vertical="center" wrapText="1"/>
    </xf>
    <xf numFmtId="0" fontId="52" fillId="42" borderId="16" xfId="0" applyFont="1" applyFill="1" applyBorder="1" applyAlignment="1">
      <alignment horizontal="center" vertical="center" wrapText="1"/>
    </xf>
    <xf numFmtId="0" fontId="52" fillId="42" borderId="17" xfId="0" applyFont="1" applyFill="1" applyBorder="1" applyAlignment="1">
      <alignment horizontal="center" vertical="center" wrapText="1"/>
    </xf>
    <xf numFmtId="0" fontId="52" fillId="36" borderId="16" xfId="0" applyFont="1" applyFill="1" applyBorder="1" applyAlignment="1">
      <alignment horizontal="center" vertical="center" wrapText="1"/>
    </xf>
    <xf numFmtId="0" fontId="52" fillId="36" borderId="17" xfId="0" applyFont="1" applyFill="1" applyBorder="1" applyAlignment="1">
      <alignment horizontal="center" vertical="center" wrapText="1"/>
    </xf>
    <xf numFmtId="0" fontId="52" fillId="41" borderId="16" xfId="0" applyFont="1" applyFill="1" applyBorder="1" applyAlignment="1">
      <alignment horizontal="center" vertical="center" wrapText="1"/>
    </xf>
    <xf numFmtId="0" fontId="52" fillId="41" borderId="17" xfId="0" applyFont="1" applyFill="1" applyBorder="1" applyAlignment="1">
      <alignment horizontal="center" vertical="center" wrapText="1"/>
    </xf>
    <xf numFmtId="0" fontId="52" fillId="38" borderId="16" xfId="0" applyFont="1" applyFill="1" applyBorder="1" applyAlignment="1">
      <alignment horizontal="center" vertical="center" wrapText="1"/>
    </xf>
    <xf numFmtId="0" fontId="52" fillId="38" borderId="17" xfId="0" applyFont="1" applyFill="1" applyBorder="1" applyAlignment="1">
      <alignment horizontal="center" vertical="center" wrapText="1"/>
    </xf>
    <xf numFmtId="2" fontId="52" fillId="36" borderId="16" xfId="0" applyNumberFormat="1" applyFont="1" applyFill="1" applyBorder="1" applyAlignment="1">
      <alignment horizontal="center" vertical="center" wrapText="1"/>
    </xf>
    <xf numFmtId="2" fontId="52" fillId="36" borderId="17" xfId="0" applyNumberFormat="1" applyFont="1" applyFill="1" applyBorder="1" applyAlignment="1">
      <alignment horizontal="center" vertical="center" wrapText="1"/>
    </xf>
    <xf numFmtId="2" fontId="52" fillId="37" borderId="16" xfId="0" applyNumberFormat="1" applyFont="1" applyFill="1" applyBorder="1" applyAlignment="1">
      <alignment horizontal="center" vertical="center" wrapText="1"/>
    </xf>
    <xf numFmtId="2" fontId="52" fillId="37" borderId="0" xfId="0" applyNumberFormat="1" applyFont="1" applyFill="1" applyBorder="1" applyAlignment="1">
      <alignment horizontal="center" vertical="center" wrapText="1"/>
    </xf>
    <xf numFmtId="2" fontId="52" fillId="37" borderId="17" xfId="0" applyNumberFormat="1" applyFont="1" applyFill="1" applyBorder="1" applyAlignment="1">
      <alignment horizontal="center" vertical="center" wrapText="1"/>
    </xf>
    <xf numFmtId="0" fontId="53" fillId="0" borderId="0" xfId="0" applyFont="1" applyBorder="1" applyAlignment="1">
      <alignment horizontal="center"/>
    </xf>
    <xf numFmtId="2" fontId="52" fillId="38" borderId="16" xfId="0" applyNumberFormat="1" applyFont="1" applyFill="1" applyBorder="1" applyAlignment="1">
      <alignment horizontal="center" vertical="center" wrapText="1"/>
    </xf>
    <xf numFmtId="2" fontId="52" fillId="38" borderId="17" xfId="0" applyNumberFormat="1" applyFont="1" applyFill="1" applyBorder="1" applyAlignment="1">
      <alignment horizontal="center" vertical="center" wrapText="1"/>
    </xf>
    <xf numFmtId="2" fontId="52" fillId="39" borderId="16" xfId="0" applyNumberFormat="1" applyFont="1" applyFill="1" applyBorder="1" applyAlignment="1">
      <alignment horizontal="center" vertical="center" wrapText="1"/>
    </xf>
    <xf numFmtId="2" fontId="52" fillId="39" borderId="17" xfId="0" applyNumberFormat="1" applyFont="1" applyFill="1" applyBorder="1" applyAlignment="1">
      <alignment horizontal="center" vertical="center" wrapText="1"/>
    </xf>
    <xf numFmtId="2" fontId="52" fillId="40" borderId="16" xfId="0" applyNumberFormat="1" applyFont="1" applyFill="1" applyBorder="1" applyAlignment="1">
      <alignment horizontal="center" vertical="center" wrapText="1"/>
    </xf>
    <xf numFmtId="2" fontId="52" fillId="40" borderId="17" xfId="0" applyNumberFormat="1" applyFont="1" applyFill="1" applyBorder="1" applyAlignment="1">
      <alignment horizontal="center" vertical="center" wrapText="1"/>
    </xf>
    <xf numFmtId="2" fontId="52" fillId="41" borderId="16" xfId="0" applyNumberFormat="1" applyFont="1" applyFill="1" applyBorder="1" applyAlignment="1">
      <alignment horizontal="center" vertical="center" wrapText="1"/>
    </xf>
    <xf numFmtId="2" fontId="52" fillId="41" borderId="17" xfId="0" applyNumberFormat="1" applyFont="1" applyFill="1" applyBorder="1" applyAlignment="1">
      <alignment horizontal="center" vertical="center" wrapText="1"/>
    </xf>
    <xf numFmtId="2" fontId="52" fillId="42" borderId="16" xfId="0" applyNumberFormat="1" applyFont="1" applyFill="1" applyBorder="1" applyAlignment="1">
      <alignment horizontal="center" vertical="center" wrapText="1"/>
    </xf>
    <xf numFmtId="2" fontId="52" fillId="42" borderId="17" xfId="0" applyNumberFormat="1" applyFont="1" applyFill="1" applyBorder="1" applyAlignment="1">
      <alignment horizontal="center" vertical="center" wrapText="1"/>
    </xf>
    <xf numFmtId="2" fontId="52" fillId="43" borderId="16" xfId="0" applyNumberFormat="1" applyFont="1" applyFill="1" applyBorder="1" applyAlignment="1">
      <alignment horizontal="center" vertical="center" wrapText="1"/>
    </xf>
    <xf numFmtId="2" fontId="52" fillId="43" borderId="17" xfId="0" applyNumberFormat="1" applyFont="1" applyFill="1" applyBorder="1" applyAlignment="1">
      <alignment horizontal="center" vertical="center" wrapText="1"/>
    </xf>
    <xf numFmtId="0" fontId="58" fillId="0" borderId="0" xfId="0" applyFont="1" applyBorder="1" applyAlignment="1">
      <alignment horizontal="center"/>
    </xf>
    <xf numFmtId="0" fontId="48" fillId="5" borderId="0" xfId="0" applyFont="1" applyFill="1" applyAlignment="1">
      <alignment horizontal="center"/>
    </xf>
    <xf numFmtId="0" fontId="0" fillId="44" borderId="0" xfId="0" applyFill="1" applyAlignment="1">
      <alignment horizontal="center"/>
    </xf>
    <xf numFmtId="0" fontId="0" fillId="0" borderId="57" xfId="0" applyBorder="1" applyAlignment="1">
      <alignment horizontal="center"/>
    </xf>
    <xf numFmtId="0" fontId="0" fillId="0" borderId="56"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epeek.com/Digital-Asset-Management/oecd/economics/national-accounts-at-a-glance-2010_9789264095885-en" TargetMode="External" /><Relationship Id="rId2" Type="http://schemas.openxmlformats.org/officeDocument/2006/relationships/hyperlink" Target="http://www.keepeek.com/Digital-Asset-Management/oecd/economics/national-accounts-at-a-glance-2010_9789264095885-en" TargetMode="External" /><Relationship Id="rId3" Type="http://schemas.openxmlformats.org/officeDocument/2006/relationships/hyperlink" Target="http://www.keepeek.com/Digital-Asset-Management/oecd/employment/oecd-employment-outlook-2010_empl_outlook-2010-en" TargetMode="External" /><Relationship Id="rId4" Type="http://schemas.openxmlformats.org/officeDocument/2006/relationships/hyperlink" Target="http://www.keepeek.com/Digital-Asset-Management/oecd/employment/oecd-employment-outlook-2010_empl_outlook-2010-en" TargetMode="External" /><Relationship Id="rId5" Type="http://schemas.openxmlformats.org/officeDocument/2006/relationships/hyperlink" Target="http://www.keepeek.com/Digital-Asset-Management/oecd/social-issues-migration-health/health-at-a-glance-europe-2010_health_glance-2010-en" TargetMode="External" /><Relationship Id="rId6" Type="http://schemas.openxmlformats.org/officeDocument/2006/relationships/hyperlink" Target="http://www.keepeek.com/Digital-Asset-Management/oecd/social-issues-migration-health/health-at-a-glance-asia-pacific-2010_9789264096202-en" TargetMode="External" /><Relationship Id="rId7" Type="http://schemas.openxmlformats.org/officeDocument/2006/relationships/hyperlink" Target="http://www.keepeek.com/Digital-Asset-Management/oecd/social-issues-migration-health/health-at-a-glance-europe-2010_health_glance-2010-en" TargetMode="External" /><Relationship Id="rId8" Type="http://schemas.openxmlformats.org/officeDocument/2006/relationships/hyperlink" Target="http://www.keepeek.com/Digital-Asset-Management/oecd/social-issues-migration-health/health-at-a-glance-asia-pacific-2010_9789264096202-en" TargetMode="External" /><Relationship Id="rId9" Type="http://schemas.openxmlformats.org/officeDocument/2006/relationships/hyperlink" Target="http://www.keepeek.com/Digital-Asset-Management/oecd/social-issues-migration-health/doing-better-for-families_9789264098732-en" TargetMode="External" /><Relationship Id="rId10" Type="http://schemas.openxmlformats.org/officeDocument/2006/relationships/hyperlink" Target="http://www.keepeek.com/Digital-Asset-Management/oecd/social-issues-migration-health/doing-better-for-families_9789264098732-en" TargetMode="External" /><Relationship Id="rId11" Type="http://schemas.openxmlformats.org/officeDocument/2006/relationships/hyperlink" Target="http://www.oecd.org/regreform/indicators" TargetMode="External" /><Relationship Id="rId12" Type="http://schemas.openxmlformats.org/officeDocument/2006/relationships/hyperlink" Target="http://www.oecd-ilibrary.org/economics/oecd-factbook_18147364" TargetMode="External" /><Relationship Id="rId13" Type="http://schemas.openxmlformats.org/officeDocument/2006/relationships/hyperlink" Target="http://www.oecd-ilibrary.org/economics/oecd-factbook_18147364" TargetMode="External" /><Relationship Id="rId14" Type="http://schemas.openxmlformats.org/officeDocument/2006/relationships/hyperlink" Target="http://www.keepeek.com/Digital-Asset-Management/oecd/education/pisa-2009-results-learning-trends_9789264091580-en" TargetMode="External" /><Relationship Id="rId15" Type="http://schemas.openxmlformats.org/officeDocument/2006/relationships/hyperlink" Target="http://www.keepeek.com/Digital-Asset-Management/oecd/education/education-at-a-glance-2010_eag-2010-en" TargetMode="External" /><Relationship Id="rId16" Type="http://schemas.openxmlformats.org/officeDocument/2006/relationships/hyperlink" Target="http://www.keepeek.com/Digital-Asset-Management/oecd/environment/oecd-environmental-outlook-to-2030_9789264040519-en" TargetMode="External" /><Relationship Id="rId17" Type="http://schemas.openxmlformats.org/officeDocument/2006/relationships/hyperlink" Target="http://www.keepeek.com/Digital-Asset-Management/oecd/social-issues-migration-health/society-at-a-glance-2011_soc_glance-2011-en" TargetMode="External" /><Relationship Id="rId18" Type="http://schemas.openxmlformats.org/officeDocument/2006/relationships/hyperlink" Target="http://www.keepeek.com/Digital-Asset-Management/oecd/social-issues-migration-health/society-at-a-glance-2011_soc_glance-2011-en" TargetMode="External" /><Relationship Id="rId19" Type="http://schemas.openxmlformats.org/officeDocument/2006/relationships/hyperlink" Target="http://www.keepeek.com/Digital-Asset-Management/oecd/social-issues-migration-health/society-at-a-glance-2011_soc_glance-2011-en" TargetMode="External" /><Relationship Id="rId20" Type="http://schemas.openxmlformats.org/officeDocument/2006/relationships/hyperlink" Target="http://www.keepeek.com/Digital-Asset-Management/oecd/social-issues-migration-health/doing-better-for-families_9789264098732-en" TargetMode="External" /><Relationship Id="rId21" Type="http://schemas.openxmlformats.org/officeDocument/2006/relationships/oleObject" Target="../embeddings/oleObject_0_0.bin" /><Relationship Id="rId22" Type="http://schemas.openxmlformats.org/officeDocument/2006/relationships/vmlDrawing" Target="../drawings/vmlDrawing1.vm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sheetPr>
  <dimension ref="A3:F27"/>
  <sheetViews>
    <sheetView zoomScalePageLayoutView="0" workbookViewId="0" topLeftCell="A1">
      <selection activeCell="B5" sqref="B5"/>
    </sheetView>
  </sheetViews>
  <sheetFormatPr defaultColWidth="9.140625" defaultRowHeight="12.75"/>
  <cols>
    <col min="1" max="1" width="15.421875" style="0" bestFit="1" customWidth="1"/>
    <col min="2" max="2" width="27.140625" style="0" customWidth="1"/>
    <col min="3" max="3" width="144.28125" style="0" customWidth="1"/>
    <col min="4" max="4" width="29.140625" style="0" customWidth="1"/>
    <col min="5" max="5" width="26.7109375" style="0" customWidth="1"/>
    <col min="6" max="6" width="29.140625" style="0" customWidth="1"/>
  </cols>
  <sheetData>
    <row r="3" spans="2:3" ht="12.75">
      <c r="B3" s="298" t="s">
        <v>180</v>
      </c>
      <c r="C3" s="298"/>
    </row>
    <row r="6" spans="1:4" ht="13.5" thickBot="1">
      <c r="A6" s="254" t="s">
        <v>207</v>
      </c>
      <c r="B6" s="254" t="s">
        <v>208</v>
      </c>
      <c r="C6" s="254" t="s">
        <v>209</v>
      </c>
      <c r="D6" s="255" t="s">
        <v>210</v>
      </c>
    </row>
    <row r="7" spans="1:6" ht="33.75">
      <c r="A7" s="299" t="s">
        <v>0</v>
      </c>
      <c r="B7" s="243" t="s">
        <v>143</v>
      </c>
      <c r="C7" s="241" t="s">
        <v>190</v>
      </c>
      <c r="D7" s="263" t="s">
        <v>191</v>
      </c>
      <c r="E7" s="256"/>
      <c r="F7" s="257"/>
    </row>
    <row r="8" spans="1:6" ht="36" customHeight="1">
      <c r="A8" s="300"/>
      <c r="B8" s="244" t="s">
        <v>144</v>
      </c>
      <c r="C8" s="235" t="s">
        <v>229</v>
      </c>
      <c r="D8" s="264" t="s">
        <v>192</v>
      </c>
      <c r="E8" s="256"/>
      <c r="F8" s="257"/>
    </row>
    <row r="9" spans="1:6" ht="22.5">
      <c r="A9" s="301" t="s">
        <v>134</v>
      </c>
      <c r="B9" s="245" t="s">
        <v>145</v>
      </c>
      <c r="C9" s="238" t="s">
        <v>184</v>
      </c>
      <c r="D9" s="265" t="s">
        <v>186</v>
      </c>
      <c r="E9" s="256"/>
      <c r="F9" s="257"/>
    </row>
    <row r="10" spans="1:6" ht="12.75">
      <c r="A10" s="302"/>
      <c r="B10" s="244" t="s">
        <v>146</v>
      </c>
      <c r="C10" s="235" t="s">
        <v>185</v>
      </c>
      <c r="D10" s="266" t="s">
        <v>186</v>
      </c>
      <c r="E10" s="256"/>
      <c r="F10" s="257"/>
    </row>
    <row r="11" spans="1:6" ht="22.5">
      <c r="A11" s="303" t="s">
        <v>135</v>
      </c>
      <c r="B11" s="246" t="s">
        <v>3</v>
      </c>
      <c r="C11" s="236" t="s">
        <v>187</v>
      </c>
      <c r="D11" s="267" t="s">
        <v>189</v>
      </c>
      <c r="E11" s="256"/>
      <c r="F11" s="257"/>
    </row>
    <row r="12" spans="1:6" ht="22.5">
      <c r="A12" s="304"/>
      <c r="B12" s="247" t="s">
        <v>4</v>
      </c>
      <c r="C12" s="239" t="s">
        <v>188</v>
      </c>
      <c r="D12" s="268" t="s">
        <v>189</v>
      </c>
      <c r="E12" s="256"/>
      <c r="F12" s="257"/>
    </row>
    <row r="13" spans="1:6" ht="39.75" customHeight="1">
      <c r="A13" s="251" t="s">
        <v>136</v>
      </c>
      <c r="B13" s="248" t="s">
        <v>147</v>
      </c>
      <c r="C13" s="237" t="s">
        <v>230</v>
      </c>
      <c r="D13" s="258" t="s">
        <v>216</v>
      </c>
      <c r="E13" s="269" t="s">
        <v>211</v>
      </c>
      <c r="F13" s="257"/>
    </row>
    <row r="14" spans="1:6" ht="22.5">
      <c r="A14" s="305" t="s">
        <v>137</v>
      </c>
      <c r="B14" s="246" t="s">
        <v>12</v>
      </c>
      <c r="C14" s="236" t="s">
        <v>202</v>
      </c>
      <c r="D14" s="267" t="s">
        <v>204</v>
      </c>
      <c r="E14" s="256"/>
      <c r="F14" s="257"/>
    </row>
    <row r="15" spans="1:6" ht="22.5">
      <c r="A15" s="306"/>
      <c r="B15" s="247" t="s">
        <v>148</v>
      </c>
      <c r="C15" s="239" t="s">
        <v>203</v>
      </c>
      <c r="D15" s="268" t="s">
        <v>222</v>
      </c>
      <c r="E15" s="256"/>
      <c r="F15" s="257"/>
    </row>
    <row r="16" spans="1:6" ht="51" customHeight="1">
      <c r="A16" s="252" t="s">
        <v>138</v>
      </c>
      <c r="B16" s="248" t="s">
        <v>18</v>
      </c>
      <c r="C16" s="237" t="s">
        <v>213</v>
      </c>
      <c r="D16" s="270" t="s">
        <v>218</v>
      </c>
      <c r="E16" s="259" t="s">
        <v>219</v>
      </c>
      <c r="F16" s="257"/>
    </row>
    <row r="17" spans="1:6" ht="33.75">
      <c r="A17" s="307" t="s">
        <v>139</v>
      </c>
      <c r="B17" s="246" t="s">
        <v>223</v>
      </c>
      <c r="C17" s="236" t="s">
        <v>231</v>
      </c>
      <c r="D17" s="267" t="s">
        <v>201</v>
      </c>
      <c r="E17" s="256" t="s">
        <v>221</v>
      </c>
      <c r="F17" s="257"/>
    </row>
    <row r="18" spans="1:6" ht="33.75">
      <c r="A18" s="308"/>
      <c r="B18" s="247" t="s">
        <v>133</v>
      </c>
      <c r="C18" s="239" t="s">
        <v>212</v>
      </c>
      <c r="D18" s="268" t="s">
        <v>220</v>
      </c>
      <c r="E18" s="256"/>
      <c r="F18" s="257"/>
    </row>
    <row r="19" spans="1:6" ht="24.75" customHeight="1">
      <c r="A19" s="309" t="s">
        <v>140</v>
      </c>
      <c r="B19" s="246" t="s">
        <v>149</v>
      </c>
      <c r="C19" s="236" t="s">
        <v>193</v>
      </c>
      <c r="D19" s="260" t="s">
        <v>206</v>
      </c>
      <c r="E19" s="267" t="s">
        <v>195</v>
      </c>
      <c r="F19" s="271" t="s">
        <v>196</v>
      </c>
    </row>
    <row r="20" spans="1:6" ht="25.5">
      <c r="A20" s="310"/>
      <c r="B20" s="247" t="s">
        <v>11</v>
      </c>
      <c r="C20" s="239" t="s">
        <v>194</v>
      </c>
      <c r="D20" s="256" t="s">
        <v>206</v>
      </c>
      <c r="E20" s="268" t="s">
        <v>195</v>
      </c>
      <c r="F20" s="272" t="s">
        <v>196</v>
      </c>
    </row>
    <row r="21" spans="1:6" ht="38.25" customHeight="1">
      <c r="A21" s="253" t="s">
        <v>21</v>
      </c>
      <c r="B21" s="248" t="s">
        <v>21</v>
      </c>
      <c r="C21" s="237" t="s">
        <v>215</v>
      </c>
      <c r="D21" s="270" t="s">
        <v>201</v>
      </c>
      <c r="E21" s="261" t="s">
        <v>216</v>
      </c>
      <c r="F21" s="257"/>
    </row>
    <row r="22" spans="1:6" ht="45">
      <c r="A22" s="293" t="s">
        <v>141</v>
      </c>
      <c r="B22" s="246" t="s">
        <v>150</v>
      </c>
      <c r="C22" s="236" t="s">
        <v>214</v>
      </c>
      <c r="D22" s="273" t="s">
        <v>217</v>
      </c>
      <c r="E22" s="256"/>
      <c r="F22" s="257"/>
    </row>
    <row r="23" spans="1:6" ht="12.75">
      <c r="A23" s="294"/>
      <c r="B23" s="247" t="s">
        <v>151</v>
      </c>
      <c r="C23" s="239" t="s">
        <v>232</v>
      </c>
      <c r="D23" s="274" t="s">
        <v>211</v>
      </c>
      <c r="E23" s="256"/>
      <c r="F23" s="257"/>
    </row>
    <row r="24" spans="1:6" ht="12.75">
      <c r="A24" s="295" t="s">
        <v>142</v>
      </c>
      <c r="B24" s="245" t="s">
        <v>7</v>
      </c>
      <c r="C24" s="238" t="s">
        <v>197</v>
      </c>
      <c r="D24" s="275" t="s">
        <v>200</v>
      </c>
      <c r="E24" s="290" t="s">
        <v>205</v>
      </c>
      <c r="F24" s="257"/>
    </row>
    <row r="25" spans="1:6" ht="22.5">
      <c r="A25" s="296"/>
      <c r="B25" s="249" t="s">
        <v>152</v>
      </c>
      <c r="C25" s="240" t="s">
        <v>199</v>
      </c>
      <c r="D25" s="289" t="s">
        <v>201</v>
      </c>
      <c r="E25" s="262"/>
      <c r="F25" s="257"/>
    </row>
    <row r="26" spans="1:6" ht="23.25" thickBot="1">
      <c r="A26" s="297"/>
      <c r="B26" s="250" t="s">
        <v>132</v>
      </c>
      <c r="C26" s="242" t="s">
        <v>198</v>
      </c>
      <c r="D26" s="292" t="s">
        <v>200</v>
      </c>
      <c r="E26" s="291" t="s">
        <v>205</v>
      </c>
      <c r="F26" s="257"/>
    </row>
    <row r="27" spans="4:6" ht="12.75">
      <c r="D27" s="257"/>
      <c r="E27" s="257"/>
      <c r="F27" s="257"/>
    </row>
  </sheetData>
  <sheetProtection/>
  <mergeCells count="9">
    <mergeCell ref="A22:A23"/>
    <mergeCell ref="A24:A26"/>
    <mergeCell ref="B3:C3"/>
    <mergeCell ref="A7:A8"/>
    <mergeCell ref="A9:A10"/>
    <mergeCell ref="A11:A12"/>
    <mergeCell ref="A14:A15"/>
    <mergeCell ref="A17:A18"/>
    <mergeCell ref="A19:A20"/>
  </mergeCells>
  <hyperlinks>
    <hyperlink ref="D9" r:id="rId1" display="OECD National Accounts at a Glance"/>
    <hyperlink ref="D10" r:id="rId2" display="OECD National Accounts at a Glance"/>
    <hyperlink ref="D11" r:id="rId3" display="OECD Employment Outlook"/>
    <hyperlink ref="D12" r:id="rId4" display="OECD Employment Outlook"/>
    <hyperlink ref="E19" r:id="rId5" display="OECD Health at a Glance: Europe"/>
    <hyperlink ref="F19" r:id="rId6" display="OECD Health at a Glance: Asia/Pacific"/>
    <hyperlink ref="E20" r:id="rId7" display="OECD Health at a Glance: Europe"/>
    <hyperlink ref="F20" r:id="rId8" display="OECD Health at a Glance: Asia/Pacific"/>
    <hyperlink ref="E24" r:id="rId9" display="Doing Better for Families"/>
    <hyperlink ref="E25" r:id="rId10" display="Doing Better for Families"/>
    <hyperlink ref="D18" r:id="rId11" display="OECD Regulatory Management Systems’ Indicators Surveys 2005, 2008 and 2009, OECD, Paris"/>
    <hyperlink ref="D13" r:id="rId12" display="OECD Factbook"/>
    <hyperlink ref="E21" r:id="rId13" display="OECD Factbook"/>
    <hyperlink ref="D15" r:id="rId14" display="OECD PISA Results"/>
    <hyperlink ref="D14" r:id="rId15" display="OECD Education at a Glance"/>
    <hyperlink ref="D16" r:id="rId16" display="OECD Environmental Outlook"/>
    <hyperlink ref="D17" r:id="rId17" display="OECD Society at a Glance"/>
    <hyperlink ref="D21" r:id="rId18" display="OECD Society at a Glance"/>
    <hyperlink ref="D25" r:id="rId19" display="OECD Society at a Glance"/>
    <hyperlink ref="E26" r:id="rId20" display="Doing Better for Families"/>
  </hyperlinks>
  <printOptions/>
  <pageMargins left="0.7" right="0.7" top="0.75" bottom="0.75" header="0.3" footer="0.3"/>
  <pageSetup horizontalDpi="600" verticalDpi="600" orientation="portrait" paperSize="9" r:id="rId23"/>
  <legacyDrawing r:id="rId22"/>
  <oleObjects>
    <oleObject progId="PBrush" shapeId="407053" r:id="rId21"/>
  </oleObjects>
</worksheet>
</file>

<file path=xl/worksheets/sheet2.xml><?xml version="1.0" encoding="utf-8"?>
<worksheet xmlns="http://schemas.openxmlformats.org/spreadsheetml/2006/main" xmlns:r="http://schemas.openxmlformats.org/officeDocument/2006/relationships">
  <sheetPr>
    <tabColor theme="1" tint="0.49998000264167786"/>
  </sheetPr>
  <dimension ref="A1:X83"/>
  <sheetViews>
    <sheetView tabSelected="1" zoomScale="82" zoomScaleNormal="82" zoomScaleSheetLayoutView="85" zoomScalePageLayoutView="0" workbookViewId="0" topLeftCell="A1">
      <selection activeCell="A1" sqref="A1"/>
    </sheetView>
  </sheetViews>
  <sheetFormatPr defaultColWidth="9.140625" defaultRowHeight="12.75"/>
  <cols>
    <col min="1" max="1" width="5.57421875" style="1" customWidth="1"/>
    <col min="2" max="2" width="14.7109375" style="1" customWidth="1"/>
    <col min="3" max="3" width="12.140625" style="1" customWidth="1"/>
    <col min="4" max="4" width="14.140625" style="20" customWidth="1"/>
    <col min="5" max="5" width="11.7109375" style="1" customWidth="1"/>
    <col min="6" max="6" width="12.7109375" style="1" customWidth="1"/>
    <col min="7" max="7" width="13.7109375" style="20" customWidth="1"/>
    <col min="8" max="8" width="14.57421875" style="20" customWidth="1"/>
    <col min="9" max="9" width="15.28125" style="98" customWidth="1"/>
    <col min="10" max="10" width="13.140625" style="20" customWidth="1"/>
    <col min="11" max="11" width="14.57421875" style="162" customWidth="1"/>
    <col min="12" max="12" width="18.28125" style="20" customWidth="1"/>
    <col min="13" max="13" width="13.8515625" style="20" customWidth="1"/>
    <col min="14" max="14" width="13.140625" style="20" customWidth="1"/>
    <col min="15" max="15" width="11.421875" style="1" customWidth="1"/>
    <col min="16" max="16" width="13.00390625" style="1" customWidth="1"/>
    <col min="17" max="17" width="12.28125" style="1" customWidth="1"/>
    <col min="18" max="18" width="9.140625" style="1" customWidth="1"/>
    <col min="19" max="19" width="11.00390625" style="1" customWidth="1"/>
    <col min="20" max="20" width="13.421875" style="1" customWidth="1"/>
    <col min="21" max="21" width="13.421875" style="20" customWidth="1"/>
    <col min="22" max="22" width="13.8515625" style="1" customWidth="1"/>
    <col min="23" max="16384" width="9.140625" style="1" customWidth="1"/>
  </cols>
  <sheetData>
    <row r="1" ht="12.75">
      <c r="A1" s="1" t="s">
        <v>235</v>
      </c>
    </row>
    <row r="2" spans="1:22" ht="18">
      <c r="A2" s="311" t="s">
        <v>181</v>
      </c>
      <c r="B2" s="311"/>
      <c r="C2" s="311"/>
      <c r="D2" s="311"/>
      <c r="E2" s="311"/>
      <c r="F2" s="311"/>
      <c r="G2" s="311"/>
      <c r="H2" s="311"/>
      <c r="I2" s="311"/>
      <c r="J2" s="311"/>
      <c r="K2" s="311"/>
      <c r="L2" s="311"/>
      <c r="M2" s="311"/>
      <c r="N2" s="311"/>
      <c r="O2" s="311"/>
      <c r="P2" s="311"/>
      <c r="Q2" s="311"/>
      <c r="R2" s="311"/>
      <c r="S2" s="311"/>
      <c r="T2" s="311"/>
      <c r="U2" s="311"/>
      <c r="V2" s="311"/>
    </row>
    <row r="4" spans="2:22" s="2" customFormat="1" ht="42" customHeight="1">
      <c r="B4" s="107" t="s">
        <v>153</v>
      </c>
      <c r="C4" s="327" t="s">
        <v>0</v>
      </c>
      <c r="D4" s="328"/>
      <c r="E4" s="312" t="s">
        <v>134</v>
      </c>
      <c r="F4" s="313"/>
      <c r="G4" s="314" t="s">
        <v>135</v>
      </c>
      <c r="H4" s="315"/>
      <c r="I4" s="166" t="s">
        <v>136</v>
      </c>
      <c r="J4" s="325" t="s">
        <v>137</v>
      </c>
      <c r="K4" s="326"/>
      <c r="L4" s="168" t="s">
        <v>138</v>
      </c>
      <c r="M4" s="321" t="s">
        <v>139</v>
      </c>
      <c r="N4" s="322"/>
      <c r="O4" s="319" t="s">
        <v>140</v>
      </c>
      <c r="P4" s="320"/>
      <c r="Q4" s="167" t="s">
        <v>21</v>
      </c>
      <c r="R4" s="323" t="s">
        <v>141</v>
      </c>
      <c r="S4" s="324"/>
      <c r="T4" s="316" t="s">
        <v>142</v>
      </c>
      <c r="U4" s="317"/>
      <c r="V4" s="318"/>
    </row>
    <row r="5" spans="2:22" s="2" customFormat="1" ht="34.5" thickBot="1">
      <c r="B5" s="107" t="s">
        <v>154</v>
      </c>
      <c r="C5" s="102" t="s">
        <v>143</v>
      </c>
      <c r="D5" s="105" t="s">
        <v>144</v>
      </c>
      <c r="E5" s="102" t="s">
        <v>145</v>
      </c>
      <c r="F5" s="103" t="s">
        <v>146</v>
      </c>
      <c r="G5" s="146" t="s">
        <v>3</v>
      </c>
      <c r="H5" s="105" t="s">
        <v>4</v>
      </c>
      <c r="I5" s="104" t="s">
        <v>147</v>
      </c>
      <c r="J5" s="146" t="s">
        <v>12</v>
      </c>
      <c r="K5" s="159" t="s">
        <v>148</v>
      </c>
      <c r="L5" s="169" t="s">
        <v>18</v>
      </c>
      <c r="M5" s="146" t="s">
        <v>133</v>
      </c>
      <c r="N5" s="105" t="s">
        <v>223</v>
      </c>
      <c r="O5" s="102" t="s">
        <v>149</v>
      </c>
      <c r="P5" s="103" t="s">
        <v>11</v>
      </c>
      <c r="Q5" s="104" t="s">
        <v>21</v>
      </c>
      <c r="R5" s="102" t="s">
        <v>150</v>
      </c>
      <c r="S5" s="103" t="s">
        <v>151</v>
      </c>
      <c r="T5" s="102" t="s">
        <v>7</v>
      </c>
      <c r="U5" s="175" t="s">
        <v>152</v>
      </c>
      <c r="V5" s="103" t="s">
        <v>132</v>
      </c>
    </row>
    <row r="6" spans="2:22" s="2" customFormat="1" ht="81" customHeight="1">
      <c r="B6" s="107" t="s">
        <v>130</v>
      </c>
      <c r="C6" s="153" t="s">
        <v>156</v>
      </c>
      <c r="D6" s="155" t="s">
        <v>157</v>
      </c>
      <c r="E6" s="179" t="s">
        <v>158</v>
      </c>
      <c r="F6" s="154" t="s">
        <v>158</v>
      </c>
      <c r="G6" s="156" t="s">
        <v>131</v>
      </c>
      <c r="H6" s="178" t="s">
        <v>159</v>
      </c>
      <c r="I6" s="154" t="s">
        <v>160</v>
      </c>
      <c r="J6" s="156" t="s">
        <v>234</v>
      </c>
      <c r="K6" s="160" t="s">
        <v>161</v>
      </c>
      <c r="L6" s="156" t="s">
        <v>162</v>
      </c>
      <c r="M6" s="156" t="s">
        <v>225</v>
      </c>
      <c r="N6" s="157" t="s">
        <v>224</v>
      </c>
      <c r="O6" s="153" t="s">
        <v>163</v>
      </c>
      <c r="P6" s="154" t="s">
        <v>164</v>
      </c>
      <c r="Q6" s="158" t="s">
        <v>165</v>
      </c>
      <c r="R6" s="153" t="s">
        <v>166</v>
      </c>
      <c r="S6" s="177" t="s">
        <v>167</v>
      </c>
      <c r="T6" s="154" t="s">
        <v>168</v>
      </c>
      <c r="U6" s="157" t="s">
        <v>169</v>
      </c>
      <c r="V6" s="177" t="s">
        <v>233</v>
      </c>
    </row>
    <row r="7" spans="1:22" s="2" customFormat="1" ht="12.75">
      <c r="A7" s="6" t="s">
        <v>23</v>
      </c>
      <c r="B7" s="7" t="s">
        <v>155</v>
      </c>
      <c r="C7" s="95"/>
      <c r="D7" s="106"/>
      <c r="E7" s="95"/>
      <c r="F7" s="97"/>
      <c r="G7" s="147"/>
      <c r="H7" s="106"/>
      <c r="I7" s="94"/>
      <c r="J7" s="147"/>
      <c r="K7" s="161"/>
      <c r="L7" s="170"/>
      <c r="M7" s="151"/>
      <c r="N7" s="106"/>
      <c r="O7" s="174"/>
      <c r="P7" s="5"/>
      <c r="Q7" s="3"/>
      <c r="R7" s="3"/>
      <c r="S7" s="4"/>
      <c r="T7" s="96"/>
      <c r="U7" s="151"/>
      <c r="V7" s="4"/>
    </row>
    <row r="8" spans="1:24" s="117" customFormat="1" ht="12.75">
      <c r="A8" s="108" t="s">
        <v>26</v>
      </c>
      <c r="B8" s="8" t="s">
        <v>27</v>
      </c>
      <c r="C8" s="109">
        <v>2.4</v>
      </c>
      <c r="D8" s="279" t="s">
        <v>226</v>
      </c>
      <c r="E8" s="111">
        <v>27039.476765751024</v>
      </c>
      <c r="F8" s="112">
        <v>28745.18887628789</v>
      </c>
      <c r="G8" s="148">
        <v>72.30392315178182</v>
      </c>
      <c r="H8" s="118">
        <v>0.9953377047873303</v>
      </c>
      <c r="I8" s="114">
        <v>95.4</v>
      </c>
      <c r="J8" s="163">
        <v>69.7192464655298</v>
      </c>
      <c r="K8" s="112">
        <v>514.9006563569956</v>
      </c>
      <c r="L8" s="171">
        <v>14.2824317920183</v>
      </c>
      <c r="M8" s="148">
        <v>10.5</v>
      </c>
      <c r="N8" s="112">
        <f>0.9517*(100)</f>
        <v>95.17</v>
      </c>
      <c r="O8" s="113">
        <v>81.5</v>
      </c>
      <c r="P8" s="117">
        <v>84.9</v>
      </c>
      <c r="Q8" s="115">
        <v>7.5</v>
      </c>
      <c r="R8" s="115">
        <v>1.2</v>
      </c>
      <c r="S8" s="116">
        <v>2.0999999999999943</v>
      </c>
      <c r="T8" s="142">
        <v>14.204998849911146</v>
      </c>
      <c r="U8" s="176">
        <v>70.5</v>
      </c>
      <c r="V8" s="110">
        <v>15.11767197747952</v>
      </c>
      <c r="X8" s="117">
        <v>100</v>
      </c>
    </row>
    <row r="9" spans="1:22" s="117" customFormat="1" ht="12.75">
      <c r="A9" s="119" t="s">
        <v>28</v>
      </c>
      <c r="B9" s="12" t="s">
        <v>29</v>
      </c>
      <c r="C9" s="120">
        <v>1.7</v>
      </c>
      <c r="D9" s="121">
        <v>1.3</v>
      </c>
      <c r="E9" s="122">
        <v>27669.857547155334</v>
      </c>
      <c r="F9" s="123">
        <v>43733.687383260425</v>
      </c>
      <c r="G9" s="149">
        <v>71.72609582643703</v>
      </c>
      <c r="H9" s="121">
        <v>1.126141840876855</v>
      </c>
      <c r="I9" s="124">
        <v>94.6</v>
      </c>
      <c r="J9" s="164">
        <v>81.0443698231235</v>
      </c>
      <c r="K9" s="123">
        <v>470.28363888990214</v>
      </c>
      <c r="L9" s="172">
        <v>29.02655595474039</v>
      </c>
      <c r="M9" s="149">
        <v>7.125</v>
      </c>
      <c r="N9" s="123">
        <f>0.8171*(100)</f>
        <v>81.71</v>
      </c>
      <c r="O9" s="117">
        <v>80.5</v>
      </c>
      <c r="P9" s="117">
        <v>69.6</v>
      </c>
      <c r="Q9" s="125">
        <v>7.3</v>
      </c>
      <c r="R9" s="125">
        <v>0.5</v>
      </c>
      <c r="S9" s="126">
        <v>3</v>
      </c>
      <c r="T9" s="144">
        <v>9.523669061222282</v>
      </c>
      <c r="U9" s="152">
        <v>71.04871741671037</v>
      </c>
      <c r="V9" s="127">
        <v>15.228168453309886</v>
      </c>
    </row>
    <row r="10" spans="1:22" s="117" customFormat="1" ht="12.75">
      <c r="A10" s="119" t="s">
        <v>30</v>
      </c>
      <c r="B10" s="12" t="s">
        <v>31</v>
      </c>
      <c r="C10" s="120">
        <v>2.3</v>
      </c>
      <c r="D10" s="121">
        <v>0.6</v>
      </c>
      <c r="E10" s="122">
        <v>26008.384177977005</v>
      </c>
      <c r="F10" s="123">
        <v>69486.64222105815</v>
      </c>
      <c r="G10" s="149">
        <v>62.013265654875916</v>
      </c>
      <c r="H10" s="121">
        <v>4.072924724727688</v>
      </c>
      <c r="I10" s="124">
        <v>92.6</v>
      </c>
      <c r="J10" s="164">
        <v>69.57618261873802</v>
      </c>
      <c r="K10" s="123">
        <v>505.945766237548</v>
      </c>
      <c r="L10" s="172">
        <v>21.26643573893051</v>
      </c>
      <c r="M10" s="149">
        <v>4.5</v>
      </c>
      <c r="N10" s="123">
        <f>0.9108*(100)</f>
        <v>91.08</v>
      </c>
      <c r="O10" s="117">
        <v>79.8</v>
      </c>
      <c r="P10" s="117">
        <v>76.7</v>
      </c>
      <c r="Q10" s="125">
        <v>6.9</v>
      </c>
      <c r="R10" s="125">
        <v>1.8</v>
      </c>
      <c r="S10" s="126">
        <v>7.299999999999997</v>
      </c>
      <c r="T10" s="144">
        <v>4.242503199760712</v>
      </c>
      <c r="U10" s="152">
        <v>62.742248769105345</v>
      </c>
      <c r="V10" s="127">
        <v>16.605135322692572</v>
      </c>
    </row>
    <row r="11" spans="1:22" s="117" customFormat="1" ht="12.75">
      <c r="A11" s="119" t="s">
        <v>32</v>
      </c>
      <c r="B11" s="12" t="s">
        <v>33</v>
      </c>
      <c r="C11" s="120">
        <v>2.5</v>
      </c>
      <c r="D11" s="284" t="s">
        <v>226</v>
      </c>
      <c r="E11" s="140">
        <v>27014.803241342182</v>
      </c>
      <c r="F11" s="141">
        <v>59478.62256737677</v>
      </c>
      <c r="G11" s="149">
        <v>71.68344581079279</v>
      </c>
      <c r="H11" s="121">
        <v>0.9739655467423848</v>
      </c>
      <c r="I11" s="124">
        <v>95.3</v>
      </c>
      <c r="J11" s="164">
        <v>87.0687863105723</v>
      </c>
      <c r="K11" s="123">
        <v>524.241844966044</v>
      </c>
      <c r="L11" s="172">
        <v>14.997834589037097</v>
      </c>
      <c r="M11" s="149">
        <v>10.5</v>
      </c>
      <c r="N11" s="123">
        <f>0.5952*(100)</f>
        <v>59.52</v>
      </c>
      <c r="O11" s="117">
        <v>80.7</v>
      </c>
      <c r="P11" s="117">
        <v>88.1</v>
      </c>
      <c r="Q11" s="125">
        <v>7.7</v>
      </c>
      <c r="R11" s="125">
        <v>1.7</v>
      </c>
      <c r="S11" s="126">
        <v>1.4000000000000057</v>
      </c>
      <c r="T11" s="144">
        <v>3.8421797593772107</v>
      </c>
      <c r="U11" s="152">
        <v>71.1</v>
      </c>
      <c r="V11" s="127">
        <v>14.97090956242237</v>
      </c>
    </row>
    <row r="12" spans="1:22" s="117" customFormat="1" ht="12.75">
      <c r="A12" s="145" t="s">
        <v>34</v>
      </c>
      <c r="B12" s="12" t="s">
        <v>35</v>
      </c>
      <c r="C12" s="120">
        <v>1.3</v>
      </c>
      <c r="D12" s="121">
        <v>9.35791</v>
      </c>
      <c r="E12" s="140">
        <v>8712.325228425403</v>
      </c>
      <c r="F12" s="141" t="s">
        <v>226</v>
      </c>
      <c r="G12" s="149">
        <v>59.3243521906617</v>
      </c>
      <c r="H12" s="127" t="s">
        <v>226</v>
      </c>
      <c r="I12" s="124">
        <v>85.2</v>
      </c>
      <c r="J12" s="164">
        <v>67.96588759884503</v>
      </c>
      <c r="K12" s="123">
        <v>449.36960196833354</v>
      </c>
      <c r="L12" s="172">
        <v>61.54775513347717</v>
      </c>
      <c r="M12" s="152">
        <v>1.9999999999999998</v>
      </c>
      <c r="N12" s="123">
        <f>0.8767*(100)</f>
        <v>87.67</v>
      </c>
      <c r="O12" s="117">
        <v>77.8</v>
      </c>
      <c r="P12" s="117">
        <v>56.2</v>
      </c>
      <c r="Q12" s="125">
        <v>6.6</v>
      </c>
      <c r="R12" s="125">
        <v>8.1</v>
      </c>
      <c r="S12" s="126">
        <v>9.5</v>
      </c>
      <c r="T12" s="144">
        <v>7.952950552361083</v>
      </c>
      <c r="U12" s="152" t="s">
        <v>226</v>
      </c>
      <c r="V12" s="127" t="s">
        <v>226</v>
      </c>
    </row>
    <row r="13" spans="1:22" s="117" customFormat="1" ht="12.75">
      <c r="A13" s="145" t="s">
        <v>36</v>
      </c>
      <c r="B13" s="12" t="s">
        <v>37</v>
      </c>
      <c r="C13" s="120">
        <v>1.3</v>
      </c>
      <c r="D13" s="121">
        <v>0.7</v>
      </c>
      <c r="E13" s="140">
        <v>16689.557789629882</v>
      </c>
      <c r="F13" s="141">
        <v>12685.010438971569</v>
      </c>
      <c r="G13" s="149">
        <v>64.99928922260112</v>
      </c>
      <c r="H13" s="121">
        <v>3.1922045131939467</v>
      </c>
      <c r="I13" s="124">
        <v>88.9</v>
      </c>
      <c r="J13" s="164">
        <v>90.90330590254624</v>
      </c>
      <c r="K13" s="123">
        <v>478.1867338502372</v>
      </c>
      <c r="L13" s="172">
        <v>18.496702828582077</v>
      </c>
      <c r="M13" s="149">
        <v>6.749999999999999</v>
      </c>
      <c r="N13" s="123">
        <f>0.6447*(100)</f>
        <v>64.47</v>
      </c>
      <c r="O13" s="117">
        <v>77.3</v>
      </c>
      <c r="P13" s="117">
        <v>68.2</v>
      </c>
      <c r="Q13" s="125">
        <v>6.2</v>
      </c>
      <c r="R13" s="125">
        <v>2</v>
      </c>
      <c r="S13" s="126">
        <v>3.5</v>
      </c>
      <c r="T13" s="144">
        <v>9.212696312284475</v>
      </c>
      <c r="U13" s="152">
        <v>70.50987143770215</v>
      </c>
      <c r="V13" s="127" t="s">
        <v>226</v>
      </c>
    </row>
    <row r="14" spans="1:22" s="117" customFormat="1" ht="12.75">
      <c r="A14" s="145" t="s">
        <v>38</v>
      </c>
      <c r="B14" s="12" t="s">
        <v>39</v>
      </c>
      <c r="C14" s="120">
        <v>1.9</v>
      </c>
      <c r="D14" s="121">
        <v>0</v>
      </c>
      <c r="E14" s="140">
        <v>22928.91947285769</v>
      </c>
      <c r="F14" s="141">
        <v>27180.456655446604</v>
      </c>
      <c r="G14" s="149">
        <v>73.44028980270447</v>
      </c>
      <c r="H14" s="121">
        <v>1.4440301812797947</v>
      </c>
      <c r="I14" s="124">
        <v>96.8</v>
      </c>
      <c r="J14" s="164">
        <v>74.5649676656915</v>
      </c>
      <c r="K14" s="123">
        <v>494.9161793489314</v>
      </c>
      <c r="L14" s="172">
        <v>16.260377988099577</v>
      </c>
      <c r="M14" s="149">
        <v>7</v>
      </c>
      <c r="N14" s="123">
        <f>0.8659*(100)</f>
        <v>86.59</v>
      </c>
      <c r="O14" s="117">
        <v>78.8</v>
      </c>
      <c r="P14" s="117">
        <v>74.30000000000001</v>
      </c>
      <c r="Q14" s="125">
        <v>7.8</v>
      </c>
      <c r="R14" s="125">
        <v>1.4</v>
      </c>
      <c r="S14" s="126">
        <v>3.9000000000000057</v>
      </c>
      <c r="T14" s="144">
        <v>1.8463018086787102</v>
      </c>
      <c r="U14" s="152">
        <v>77.5</v>
      </c>
      <c r="V14" s="127">
        <v>16.31418205004609</v>
      </c>
    </row>
    <row r="15" spans="1:22" s="117" customFormat="1" ht="12.75">
      <c r="A15" s="145" t="s">
        <v>40</v>
      </c>
      <c r="B15" s="12" t="s">
        <v>41</v>
      </c>
      <c r="C15" s="120">
        <v>1.2</v>
      </c>
      <c r="D15" s="121">
        <v>12.2</v>
      </c>
      <c r="E15" s="140">
        <v>13486.411045886023</v>
      </c>
      <c r="F15" s="141">
        <v>11201.519045831286</v>
      </c>
      <c r="G15" s="149">
        <v>61.02497989050241</v>
      </c>
      <c r="H15" s="121">
        <v>7.838917378941483</v>
      </c>
      <c r="I15" s="124">
        <v>84.6</v>
      </c>
      <c r="J15" s="164">
        <v>88.48348765244693</v>
      </c>
      <c r="K15" s="123">
        <v>500.9618256551456</v>
      </c>
      <c r="L15" s="172">
        <v>12.622840822940404</v>
      </c>
      <c r="M15" s="152">
        <v>3.25</v>
      </c>
      <c r="N15" s="123">
        <f>0.6191*(100)</f>
        <v>61.91</v>
      </c>
      <c r="O15" s="117">
        <v>73.9</v>
      </c>
      <c r="P15" s="117">
        <v>56.3</v>
      </c>
      <c r="Q15" s="125">
        <v>5.1</v>
      </c>
      <c r="R15" s="125">
        <v>6.3</v>
      </c>
      <c r="S15" s="126">
        <v>6.200000000000003</v>
      </c>
      <c r="T15" s="144">
        <v>2.8649847719458914</v>
      </c>
      <c r="U15" s="152">
        <v>73.89098417150102</v>
      </c>
      <c r="V15" s="127">
        <v>14.943710910354412</v>
      </c>
    </row>
    <row r="16" spans="1:22" s="117" customFormat="1" ht="12.75">
      <c r="A16" s="145" t="s">
        <v>42</v>
      </c>
      <c r="B16" s="12" t="s">
        <v>43</v>
      </c>
      <c r="C16" s="120">
        <v>1.9</v>
      </c>
      <c r="D16" s="121">
        <v>0.8</v>
      </c>
      <c r="E16" s="140">
        <v>24245.750069833375</v>
      </c>
      <c r="F16" s="141">
        <v>18616.398342151173</v>
      </c>
      <c r="G16" s="149">
        <v>68.14967354958668</v>
      </c>
      <c r="H16" s="121">
        <v>2.007470494600091</v>
      </c>
      <c r="I16" s="124">
        <v>93.4</v>
      </c>
      <c r="J16" s="164">
        <v>81.07323196501488</v>
      </c>
      <c r="K16" s="123">
        <v>535.8779753140661</v>
      </c>
      <c r="L16" s="172">
        <v>14.865394563778107</v>
      </c>
      <c r="M16" s="152">
        <v>9</v>
      </c>
      <c r="N16" s="123">
        <f>0.7405*(100)</f>
        <v>74.05</v>
      </c>
      <c r="O16" s="117">
        <v>79.9</v>
      </c>
      <c r="P16" s="117">
        <v>67.7</v>
      </c>
      <c r="Q16" s="125">
        <v>7.4</v>
      </c>
      <c r="R16" s="125">
        <v>2.5</v>
      </c>
      <c r="S16" s="126">
        <v>2.4000000000000057</v>
      </c>
      <c r="T16" s="144">
        <v>3.6600936303021707</v>
      </c>
      <c r="U16" s="152">
        <v>76.04201798179314</v>
      </c>
      <c r="V16" s="127">
        <v>15.95</v>
      </c>
    </row>
    <row r="17" spans="1:22" s="117" customFormat="1" ht="12.75">
      <c r="A17" s="145" t="s">
        <v>44</v>
      </c>
      <c r="B17" s="12" t="s">
        <v>45</v>
      </c>
      <c r="C17" s="120">
        <v>1.8</v>
      </c>
      <c r="D17" s="121">
        <v>0.8</v>
      </c>
      <c r="E17" s="140">
        <v>27507.862649191906</v>
      </c>
      <c r="F17" s="141">
        <v>42252.70028489337</v>
      </c>
      <c r="G17" s="149">
        <v>63.989196153178504</v>
      </c>
      <c r="H17" s="121">
        <v>3.748091784928533</v>
      </c>
      <c r="I17" s="124">
        <v>93.9</v>
      </c>
      <c r="J17" s="164">
        <v>69.95750234999645</v>
      </c>
      <c r="K17" s="123">
        <v>495.61658059572545</v>
      </c>
      <c r="L17" s="172">
        <v>12.940189965631342</v>
      </c>
      <c r="M17" s="152">
        <v>3.5</v>
      </c>
      <c r="N17" s="123">
        <f>0.8397*(100)</f>
        <v>83.97</v>
      </c>
      <c r="O17" s="117">
        <v>81</v>
      </c>
      <c r="P17" s="117">
        <v>72.4</v>
      </c>
      <c r="Q17" s="125">
        <v>6.8</v>
      </c>
      <c r="R17" s="125">
        <v>1.4</v>
      </c>
      <c r="S17" s="126">
        <v>4.900000000000006</v>
      </c>
      <c r="T17" s="144">
        <v>8.554321197218503</v>
      </c>
      <c r="U17" s="152">
        <v>65.97423685472273</v>
      </c>
      <c r="V17" s="127">
        <v>16.05551700208189</v>
      </c>
    </row>
    <row r="18" spans="1:22" s="117" customFormat="1" ht="12.75">
      <c r="A18" s="145" t="s">
        <v>46</v>
      </c>
      <c r="B18" s="12" t="s">
        <v>47</v>
      </c>
      <c r="C18" s="120">
        <v>1.7</v>
      </c>
      <c r="D18" s="121">
        <v>1.2</v>
      </c>
      <c r="E18" s="140">
        <v>27664.724311907292</v>
      </c>
      <c r="F18" s="141">
        <v>45113.303996407725</v>
      </c>
      <c r="G18" s="149">
        <v>71.10165643108675</v>
      </c>
      <c r="H18" s="121">
        <v>3.3972290310644833</v>
      </c>
      <c r="I18" s="124">
        <v>93.5</v>
      </c>
      <c r="J18" s="164">
        <v>85.33116633854954</v>
      </c>
      <c r="K18" s="123">
        <v>497.3050538387307</v>
      </c>
      <c r="L18" s="172">
        <v>16.205066163216124</v>
      </c>
      <c r="M18" s="152">
        <v>4.5</v>
      </c>
      <c r="N18" s="123">
        <f>0.7765*(100)</f>
        <v>77.65</v>
      </c>
      <c r="O18" s="117">
        <v>80.2</v>
      </c>
      <c r="P18" s="117">
        <v>64.7</v>
      </c>
      <c r="Q18" s="125">
        <v>6.7</v>
      </c>
      <c r="R18" s="125">
        <v>0.8</v>
      </c>
      <c r="S18" s="126">
        <v>3.5999999999999943</v>
      </c>
      <c r="T18" s="144">
        <v>5.216259812442438</v>
      </c>
      <c r="U18" s="152">
        <v>65.92789736091686</v>
      </c>
      <c r="V18" s="127">
        <v>16.138792505204716</v>
      </c>
    </row>
    <row r="19" spans="1:22" s="117" customFormat="1" ht="12.75">
      <c r="A19" s="145" t="s">
        <v>48</v>
      </c>
      <c r="B19" s="12" t="s">
        <v>49</v>
      </c>
      <c r="C19" s="120">
        <v>1.2</v>
      </c>
      <c r="D19" s="121">
        <v>1.8</v>
      </c>
      <c r="E19" s="140">
        <v>21499.331753305607</v>
      </c>
      <c r="F19" s="141">
        <v>15856.334079647442</v>
      </c>
      <c r="G19" s="149">
        <v>59.55447349362123</v>
      </c>
      <c r="H19" s="121">
        <v>5.72547733998929</v>
      </c>
      <c r="I19" s="124">
        <v>86.1</v>
      </c>
      <c r="J19" s="164">
        <v>61.07091772936477</v>
      </c>
      <c r="K19" s="123">
        <v>482.77622956029927</v>
      </c>
      <c r="L19" s="172">
        <v>32.00088186430415</v>
      </c>
      <c r="M19" s="152">
        <v>6.5</v>
      </c>
      <c r="N19" s="123">
        <f>0.7414*(100)</f>
        <v>74.14</v>
      </c>
      <c r="O19" s="117">
        <v>80</v>
      </c>
      <c r="P19" s="117">
        <v>76.4</v>
      </c>
      <c r="Q19" s="125">
        <v>5.8</v>
      </c>
      <c r="R19" s="125">
        <v>1.1</v>
      </c>
      <c r="S19" s="126">
        <v>3.799999999999997</v>
      </c>
      <c r="T19" s="144">
        <v>5.614391864583436</v>
      </c>
      <c r="U19" s="152">
        <v>51.717466644336376</v>
      </c>
      <c r="V19" s="127" t="s">
        <v>226</v>
      </c>
    </row>
    <row r="20" spans="1:22" s="117" customFormat="1" ht="12.75">
      <c r="A20" s="145" t="s">
        <v>50</v>
      </c>
      <c r="B20" s="12" t="s">
        <v>51</v>
      </c>
      <c r="C20" s="120">
        <v>1</v>
      </c>
      <c r="D20" s="121">
        <v>7.1</v>
      </c>
      <c r="E20" s="140">
        <v>13857.638061184954</v>
      </c>
      <c r="F20" s="141">
        <v>11425.919570077584</v>
      </c>
      <c r="G20" s="149">
        <v>55.39889256630121</v>
      </c>
      <c r="H20" s="121">
        <v>5.6816345217012385</v>
      </c>
      <c r="I20" s="124">
        <v>88.6</v>
      </c>
      <c r="J20" s="164">
        <v>79.70336126844875</v>
      </c>
      <c r="K20" s="123">
        <v>494.1787355097299</v>
      </c>
      <c r="L20" s="172">
        <v>15.60172953790291</v>
      </c>
      <c r="M20" s="152">
        <v>7.875000000000001</v>
      </c>
      <c r="N20" s="123">
        <f>0.6439*(100)</f>
        <v>64.39</v>
      </c>
      <c r="O20" s="117">
        <v>73.8</v>
      </c>
      <c r="P20" s="117">
        <v>55.199999999999996</v>
      </c>
      <c r="Q20" s="125">
        <v>4.7</v>
      </c>
      <c r="R20" s="125">
        <v>1.5</v>
      </c>
      <c r="S20" s="126">
        <v>3.799999999999997</v>
      </c>
      <c r="T20" s="144">
        <v>3.3762498699411037</v>
      </c>
      <c r="U20" s="152">
        <v>58.8935666384388</v>
      </c>
      <c r="V20" s="127">
        <v>15.3895803927114</v>
      </c>
    </row>
    <row r="21" spans="1:22" s="117" customFormat="1" ht="12.75">
      <c r="A21" s="145" t="s">
        <v>52</v>
      </c>
      <c r="B21" s="12" t="s">
        <v>53</v>
      </c>
      <c r="C21" s="120">
        <v>1.6</v>
      </c>
      <c r="D21" s="121">
        <v>0.3</v>
      </c>
      <c r="E21" s="140" t="s">
        <v>226</v>
      </c>
      <c r="F21" s="141" t="s">
        <v>226</v>
      </c>
      <c r="G21" s="149">
        <v>78.17130009716455</v>
      </c>
      <c r="H21" s="121">
        <v>1.350806128704869</v>
      </c>
      <c r="I21" s="124">
        <v>97.6</v>
      </c>
      <c r="J21" s="164">
        <v>64.13135387122144</v>
      </c>
      <c r="K21" s="123">
        <v>500.28339223573795</v>
      </c>
      <c r="L21" s="172">
        <v>14.46731759371733</v>
      </c>
      <c r="M21" s="152">
        <v>5.125</v>
      </c>
      <c r="N21" s="123">
        <f>0.836*(100)</f>
        <v>83.6</v>
      </c>
      <c r="O21" s="117">
        <v>81.3</v>
      </c>
      <c r="P21" s="117">
        <v>80.6</v>
      </c>
      <c r="Q21" s="125">
        <v>6.9</v>
      </c>
      <c r="R21" s="125">
        <v>0</v>
      </c>
      <c r="S21" s="126">
        <v>2.700000000000003</v>
      </c>
      <c r="T21" s="144" t="s">
        <v>226</v>
      </c>
      <c r="U21" s="152">
        <v>86.5</v>
      </c>
      <c r="V21" s="127" t="s">
        <v>226</v>
      </c>
    </row>
    <row r="22" spans="1:22" s="117" customFormat="1" ht="12.75">
      <c r="A22" s="145" t="s">
        <v>54</v>
      </c>
      <c r="B22" s="12" t="s">
        <v>55</v>
      </c>
      <c r="C22" s="120">
        <v>2.1</v>
      </c>
      <c r="D22" s="121">
        <v>0.3</v>
      </c>
      <c r="E22" s="140">
        <v>24313.310479752072</v>
      </c>
      <c r="F22" s="141">
        <v>23071.690627907385</v>
      </c>
      <c r="G22" s="149">
        <v>59.96013326874643</v>
      </c>
      <c r="H22" s="121">
        <v>6.737978414213014</v>
      </c>
      <c r="I22" s="124">
        <v>97.3</v>
      </c>
      <c r="J22" s="164">
        <v>69.4533644923361</v>
      </c>
      <c r="K22" s="123">
        <v>495.6390936990239</v>
      </c>
      <c r="L22" s="172">
        <v>12.539156728396678</v>
      </c>
      <c r="M22" s="152">
        <v>9</v>
      </c>
      <c r="N22" s="123">
        <f>0.6703*(100)</f>
        <v>67.03</v>
      </c>
      <c r="O22" s="117">
        <v>79.9</v>
      </c>
      <c r="P22" s="117">
        <v>84.4</v>
      </c>
      <c r="Q22" s="125">
        <v>7.3</v>
      </c>
      <c r="R22" s="125">
        <v>2</v>
      </c>
      <c r="S22" s="126">
        <v>2.700000000000003</v>
      </c>
      <c r="T22" s="144">
        <v>3.4152852416384447</v>
      </c>
      <c r="U22" s="152">
        <v>55.18394669308464</v>
      </c>
      <c r="V22" s="127">
        <v>15.244470122351219</v>
      </c>
    </row>
    <row r="23" spans="1:22" s="117" customFormat="1" ht="12.75">
      <c r="A23" s="145" t="s">
        <v>56</v>
      </c>
      <c r="B23" s="12" t="s">
        <v>57</v>
      </c>
      <c r="C23" s="120">
        <v>1.139275766016713</v>
      </c>
      <c r="D23" s="127" t="s">
        <v>226</v>
      </c>
      <c r="E23" s="140" t="s">
        <v>226</v>
      </c>
      <c r="F23" s="141">
        <v>62683.69828662701</v>
      </c>
      <c r="G23" s="149">
        <v>59.21278764147401</v>
      </c>
      <c r="H23" s="121">
        <v>1.8463477592628912</v>
      </c>
      <c r="I23" s="124">
        <v>93</v>
      </c>
      <c r="J23" s="164">
        <v>81.23293637087208</v>
      </c>
      <c r="K23" s="123">
        <v>473.9899307812592</v>
      </c>
      <c r="L23" s="172">
        <v>27.573889065320564</v>
      </c>
      <c r="M23" s="152">
        <v>2.5</v>
      </c>
      <c r="N23" s="123">
        <f>0.6472*(100)</f>
        <v>64.72</v>
      </c>
      <c r="O23" s="117">
        <v>81.1</v>
      </c>
      <c r="P23" s="117">
        <v>79.7</v>
      </c>
      <c r="Q23" s="125">
        <v>7.4</v>
      </c>
      <c r="R23" s="125">
        <v>2.4</v>
      </c>
      <c r="S23" s="126">
        <v>3.0999999999999943</v>
      </c>
      <c r="T23" s="144">
        <v>22.760067976012746</v>
      </c>
      <c r="U23" s="152" t="s">
        <v>226</v>
      </c>
      <c r="V23" s="127" t="s">
        <v>226</v>
      </c>
    </row>
    <row r="24" spans="1:22" s="117" customFormat="1" ht="12.75">
      <c r="A24" s="145" t="s">
        <v>58</v>
      </c>
      <c r="B24" s="12" t="s">
        <v>59</v>
      </c>
      <c r="C24" s="120">
        <v>1.4</v>
      </c>
      <c r="D24" s="121">
        <v>0.2</v>
      </c>
      <c r="E24" s="140">
        <v>24383.497392422923</v>
      </c>
      <c r="F24" s="141">
        <v>53452.42666225209</v>
      </c>
      <c r="G24" s="149">
        <v>56.88721808476419</v>
      </c>
      <c r="H24" s="121">
        <v>4.133494887425502</v>
      </c>
      <c r="I24" s="124">
        <v>86</v>
      </c>
      <c r="J24" s="164">
        <v>53.312231587398365</v>
      </c>
      <c r="K24" s="123">
        <v>486.0510915117713</v>
      </c>
      <c r="L24" s="172">
        <v>23.332710808492298</v>
      </c>
      <c r="M24" s="152">
        <v>5</v>
      </c>
      <c r="N24" s="123">
        <f>0.8054*(100)</f>
        <v>80.54</v>
      </c>
      <c r="O24" s="117">
        <v>81.5</v>
      </c>
      <c r="P24" s="117">
        <v>63.4</v>
      </c>
      <c r="Q24" s="125">
        <v>6.4</v>
      </c>
      <c r="R24" s="125">
        <v>1.2</v>
      </c>
      <c r="S24" s="126">
        <v>4.700000000000003</v>
      </c>
      <c r="T24" s="144">
        <v>4.6495413421731575</v>
      </c>
      <c r="U24" s="152">
        <v>48.90548867116886</v>
      </c>
      <c r="V24" s="127">
        <v>15.655794587092297</v>
      </c>
    </row>
    <row r="25" spans="1:22" s="117" customFormat="1" ht="12.75">
      <c r="A25" s="145" t="s">
        <v>60</v>
      </c>
      <c r="B25" s="12" t="s">
        <v>61</v>
      </c>
      <c r="C25" s="120">
        <v>1.8</v>
      </c>
      <c r="D25" s="121">
        <v>6.4</v>
      </c>
      <c r="E25" s="140">
        <v>23210.177769608694</v>
      </c>
      <c r="F25" s="141">
        <v>70033.46881266288</v>
      </c>
      <c r="G25" s="149">
        <v>70.1060157790927</v>
      </c>
      <c r="H25" s="121">
        <v>1.9899566096575836</v>
      </c>
      <c r="I25" s="124">
        <v>89.7</v>
      </c>
      <c r="J25" s="164">
        <v>87</v>
      </c>
      <c r="K25" s="123">
        <v>519.8577294463962</v>
      </c>
      <c r="L25" s="172">
        <v>27.140694834582572</v>
      </c>
      <c r="M25" s="152">
        <v>7.25</v>
      </c>
      <c r="N25" s="123">
        <f>0.6746*(100)</f>
        <v>67.46</v>
      </c>
      <c r="O25" s="117">
        <v>82.7</v>
      </c>
      <c r="P25" s="117">
        <v>32.7</v>
      </c>
      <c r="Q25" s="125">
        <v>6.1</v>
      </c>
      <c r="R25" s="125">
        <v>0.5</v>
      </c>
      <c r="S25" s="126">
        <v>1.5999999999999943</v>
      </c>
      <c r="T25" s="144" t="s">
        <v>226</v>
      </c>
      <c r="U25" s="152">
        <v>65.9</v>
      </c>
      <c r="V25" s="127">
        <v>14.332446517744847</v>
      </c>
    </row>
    <row r="26" spans="1:22" s="117" customFormat="1" ht="12.75">
      <c r="A26" s="145" t="s">
        <v>62</v>
      </c>
      <c r="B26" s="12" t="s">
        <v>63</v>
      </c>
      <c r="C26" s="120">
        <v>1.3</v>
      </c>
      <c r="D26" s="121">
        <v>7.46</v>
      </c>
      <c r="E26" s="140">
        <v>16253.88679452349</v>
      </c>
      <c r="F26" s="141">
        <v>23670.828218748673</v>
      </c>
      <c r="G26" s="149">
        <v>63.30955696382392</v>
      </c>
      <c r="H26" s="121">
        <v>0.012533296039288034</v>
      </c>
      <c r="I26" s="124">
        <v>79.8</v>
      </c>
      <c r="J26" s="164">
        <v>79.14326392328647</v>
      </c>
      <c r="K26" s="123">
        <v>539.2674892930394</v>
      </c>
      <c r="L26" s="172">
        <v>30.76008135974488</v>
      </c>
      <c r="M26" s="152">
        <v>10.375</v>
      </c>
      <c r="N26" s="123">
        <f>0.6301*(100)</f>
        <v>63.01</v>
      </c>
      <c r="O26" s="117">
        <v>79.9</v>
      </c>
      <c r="P26" s="117">
        <v>43.7</v>
      </c>
      <c r="Q26" s="125">
        <v>6.1</v>
      </c>
      <c r="R26" s="125">
        <v>2.3</v>
      </c>
      <c r="S26" s="126">
        <v>2.0999999999999943</v>
      </c>
      <c r="T26" s="144" t="s">
        <v>226</v>
      </c>
      <c r="U26" s="152" t="s">
        <v>226</v>
      </c>
      <c r="V26" s="127">
        <v>15.457913247362255</v>
      </c>
    </row>
    <row r="27" spans="1:22" s="117" customFormat="1" ht="12.75">
      <c r="A27" s="145" t="s">
        <v>64</v>
      </c>
      <c r="B27" s="12" t="s">
        <v>65</v>
      </c>
      <c r="C27" s="120">
        <v>1.9</v>
      </c>
      <c r="D27" s="121">
        <v>0.8</v>
      </c>
      <c r="E27" s="140" t="s">
        <v>226</v>
      </c>
      <c r="F27" s="141" t="s">
        <v>226</v>
      </c>
      <c r="G27" s="149">
        <v>65.21263595319063</v>
      </c>
      <c r="H27" s="121">
        <v>1.2881056956090646</v>
      </c>
      <c r="I27" s="124">
        <v>95</v>
      </c>
      <c r="J27" s="164">
        <v>67.94170311230668</v>
      </c>
      <c r="K27" s="123">
        <v>472.17308614340783</v>
      </c>
      <c r="L27" s="172">
        <v>12.630820523490097</v>
      </c>
      <c r="M27" s="152">
        <v>6</v>
      </c>
      <c r="N27" s="123">
        <f>0.565*(100)</f>
        <v>56.49999999999999</v>
      </c>
      <c r="O27" s="117">
        <v>80.6</v>
      </c>
      <c r="P27" s="117">
        <v>74</v>
      </c>
      <c r="Q27" s="125">
        <v>7.1</v>
      </c>
      <c r="R27" s="125">
        <v>1.5</v>
      </c>
      <c r="S27" s="126">
        <v>4.299999999999997</v>
      </c>
      <c r="T27" s="144">
        <v>3.545353672078149</v>
      </c>
      <c r="U27" s="152">
        <v>57.233261564542474</v>
      </c>
      <c r="V27" s="127" t="s">
        <v>226</v>
      </c>
    </row>
    <row r="28" spans="1:22" s="117" customFormat="1" ht="12.75">
      <c r="A28" s="119" t="s">
        <v>66</v>
      </c>
      <c r="B28" s="12" t="s">
        <v>67</v>
      </c>
      <c r="C28" s="137" t="s">
        <v>226</v>
      </c>
      <c r="D28" s="127">
        <v>6.6</v>
      </c>
      <c r="E28" s="140">
        <v>12182.002818015824</v>
      </c>
      <c r="F28" s="141">
        <v>11589.906656990323</v>
      </c>
      <c r="G28" s="149">
        <v>60.38923054971996</v>
      </c>
      <c r="H28" s="121">
        <v>0.13239172043242095</v>
      </c>
      <c r="I28" s="124">
        <v>87.1</v>
      </c>
      <c r="J28" s="164">
        <v>33.55001500837194</v>
      </c>
      <c r="K28" s="123">
        <v>425.2653095201211</v>
      </c>
      <c r="L28" s="172">
        <v>32.69144938605749</v>
      </c>
      <c r="M28" s="152">
        <v>9</v>
      </c>
      <c r="N28" s="123">
        <f>0.5855*(100)</f>
        <v>58.550000000000004</v>
      </c>
      <c r="O28" s="117">
        <v>75.1</v>
      </c>
      <c r="P28" s="117">
        <v>65.5</v>
      </c>
      <c r="Q28" s="125">
        <v>6.8</v>
      </c>
      <c r="R28" s="125">
        <v>11.6</v>
      </c>
      <c r="S28" s="126">
        <v>14.799999999999997</v>
      </c>
      <c r="T28" s="144">
        <v>23.698460898982788</v>
      </c>
      <c r="U28" s="152" t="s">
        <v>226</v>
      </c>
      <c r="V28" s="127">
        <v>13.561285456067251</v>
      </c>
    </row>
    <row r="29" spans="1:22" s="117" customFormat="1" ht="12.75">
      <c r="A29" s="119" t="s">
        <v>68</v>
      </c>
      <c r="B29" s="12" t="s">
        <v>69</v>
      </c>
      <c r="C29" s="137">
        <v>2</v>
      </c>
      <c r="D29" s="127">
        <v>0</v>
      </c>
      <c r="E29" s="140">
        <v>25976.827016093568</v>
      </c>
      <c r="F29" s="141">
        <v>60280.01012117912</v>
      </c>
      <c r="G29" s="149">
        <v>74.67189303903923</v>
      </c>
      <c r="H29" s="121">
        <v>1.2398198146200479</v>
      </c>
      <c r="I29" s="124">
        <v>94.8</v>
      </c>
      <c r="J29" s="164">
        <v>73.29194920995644</v>
      </c>
      <c r="K29" s="123">
        <v>508.40371326388004</v>
      </c>
      <c r="L29" s="172">
        <v>30.75508616435631</v>
      </c>
      <c r="M29" s="152">
        <v>6.125</v>
      </c>
      <c r="N29" s="123">
        <f>0.8035*(100)</f>
        <v>80.35</v>
      </c>
      <c r="O29" s="117">
        <v>80.2</v>
      </c>
      <c r="P29" s="117">
        <v>80.6</v>
      </c>
      <c r="Q29" s="125">
        <v>7.5</v>
      </c>
      <c r="R29" s="125">
        <v>1</v>
      </c>
      <c r="S29" s="126">
        <v>5</v>
      </c>
      <c r="T29" s="144">
        <v>0.616652027793806</v>
      </c>
      <c r="U29" s="152">
        <v>74.5864736049163</v>
      </c>
      <c r="V29" s="127">
        <v>16.056886063117982</v>
      </c>
    </row>
    <row r="30" spans="1:22" s="117" customFormat="1" ht="12.75">
      <c r="A30" s="119" t="s">
        <v>70</v>
      </c>
      <c r="B30" s="12" t="s">
        <v>71</v>
      </c>
      <c r="C30" s="137">
        <v>2.3</v>
      </c>
      <c r="D30" s="127" t="s">
        <v>226</v>
      </c>
      <c r="E30" s="140">
        <v>18818.882589029752</v>
      </c>
      <c r="F30" s="141" t="s">
        <v>226</v>
      </c>
      <c r="G30" s="149">
        <v>72.33585989686085</v>
      </c>
      <c r="H30" s="121">
        <v>0.6040692997933722</v>
      </c>
      <c r="I30" s="124">
        <v>97.1</v>
      </c>
      <c r="J30" s="164">
        <v>72.0541987193422</v>
      </c>
      <c r="K30" s="123">
        <v>520.8799982585836</v>
      </c>
      <c r="L30" s="172">
        <v>11.928664545746667</v>
      </c>
      <c r="M30" s="152">
        <v>10.25</v>
      </c>
      <c r="N30" s="123">
        <f>0.7946*(100)</f>
        <v>79.46</v>
      </c>
      <c r="O30" s="117">
        <v>80.4</v>
      </c>
      <c r="P30" s="117">
        <v>89.7</v>
      </c>
      <c r="Q30" s="125">
        <v>7.2</v>
      </c>
      <c r="R30" s="125">
        <v>1.3</v>
      </c>
      <c r="S30" s="126">
        <v>2.299999999999997</v>
      </c>
      <c r="T30" s="144">
        <v>13.280279941302634</v>
      </c>
      <c r="U30" s="152">
        <v>75.3</v>
      </c>
      <c r="V30" s="127">
        <v>15.13211759748704</v>
      </c>
    </row>
    <row r="31" spans="1:22" s="117" customFormat="1" ht="12.75">
      <c r="A31" s="119" t="s">
        <v>72</v>
      </c>
      <c r="B31" s="12" t="s">
        <v>73</v>
      </c>
      <c r="C31" s="137">
        <v>1.9</v>
      </c>
      <c r="D31" s="127">
        <v>0.1</v>
      </c>
      <c r="E31" s="140">
        <v>29365.86522137159</v>
      </c>
      <c r="F31" s="141">
        <v>5720.670047960044</v>
      </c>
      <c r="G31" s="149">
        <v>75.30737101003518</v>
      </c>
      <c r="H31" s="121">
        <v>0.3403891265305299</v>
      </c>
      <c r="I31" s="124">
        <v>93.1</v>
      </c>
      <c r="J31" s="164">
        <v>80.69921056871274</v>
      </c>
      <c r="K31" s="123">
        <v>503.230028590527</v>
      </c>
      <c r="L31" s="172">
        <v>15.852191314152511</v>
      </c>
      <c r="M31" s="152">
        <v>8.125</v>
      </c>
      <c r="N31" s="123">
        <f>0.7744*(100)</f>
        <v>77.44</v>
      </c>
      <c r="O31" s="117">
        <v>80.6</v>
      </c>
      <c r="P31" s="117">
        <v>80</v>
      </c>
      <c r="Q31" s="125">
        <v>7.6</v>
      </c>
      <c r="R31" s="125">
        <v>0.6</v>
      </c>
      <c r="S31" s="126">
        <v>3.299999999999997</v>
      </c>
      <c r="T31" s="144">
        <v>2.9867629435285714</v>
      </c>
      <c r="U31" s="152" t="s">
        <v>226</v>
      </c>
      <c r="V31" s="127">
        <v>16.05</v>
      </c>
    </row>
    <row r="32" spans="1:22" s="117" customFormat="1" ht="12.75">
      <c r="A32" s="119" t="s">
        <v>74</v>
      </c>
      <c r="B32" s="12" t="s">
        <v>75</v>
      </c>
      <c r="C32" s="137">
        <v>1</v>
      </c>
      <c r="D32" s="127">
        <v>4.8</v>
      </c>
      <c r="E32" s="140">
        <v>13810.637265190471</v>
      </c>
      <c r="F32" s="141">
        <v>7478.8378111787015</v>
      </c>
      <c r="G32" s="149">
        <v>59.25609105377578</v>
      </c>
      <c r="H32" s="121">
        <v>2.4852571654040485</v>
      </c>
      <c r="I32" s="124">
        <v>92.2</v>
      </c>
      <c r="J32" s="164">
        <v>87.14895819852467</v>
      </c>
      <c r="K32" s="123">
        <v>500.4784684373218</v>
      </c>
      <c r="L32" s="172">
        <v>35.073095718754224</v>
      </c>
      <c r="M32" s="152">
        <v>10.75</v>
      </c>
      <c r="N32" s="123">
        <f>0.5388*(100)</f>
        <v>53.88</v>
      </c>
      <c r="O32" s="117">
        <v>75.6</v>
      </c>
      <c r="P32" s="117">
        <v>57.699999999999996</v>
      </c>
      <c r="Q32" s="125">
        <v>5.8</v>
      </c>
      <c r="R32" s="125">
        <v>1.2</v>
      </c>
      <c r="S32" s="126">
        <v>2.200000000000003</v>
      </c>
      <c r="T32" s="144">
        <v>7.588524630280687</v>
      </c>
      <c r="U32" s="152">
        <v>59.45689641344588</v>
      </c>
      <c r="V32" s="127">
        <v>15.345353675450761</v>
      </c>
    </row>
    <row r="33" spans="1:22" s="117" customFormat="1" ht="12.75">
      <c r="A33" s="119" t="s">
        <v>76</v>
      </c>
      <c r="B33" s="12" t="s">
        <v>77</v>
      </c>
      <c r="C33" s="137">
        <v>1.5</v>
      </c>
      <c r="D33" s="127">
        <v>2.4</v>
      </c>
      <c r="E33" s="140">
        <v>18540.182972077928</v>
      </c>
      <c r="F33" s="141">
        <v>27819.841568430733</v>
      </c>
      <c r="G33" s="149">
        <v>65.55460623580697</v>
      </c>
      <c r="H33" s="121">
        <v>5.966081881706129</v>
      </c>
      <c r="I33" s="124">
        <v>83.3</v>
      </c>
      <c r="J33" s="164">
        <v>28.24794303637205</v>
      </c>
      <c r="K33" s="123">
        <v>489.3349035026325</v>
      </c>
      <c r="L33" s="172">
        <v>21.00394176940111</v>
      </c>
      <c r="M33" s="152">
        <v>6.5</v>
      </c>
      <c r="N33" s="123">
        <f>0.6426*(100)</f>
        <v>64.26</v>
      </c>
      <c r="O33" s="117">
        <v>79.3</v>
      </c>
      <c r="P33" s="117">
        <v>48.6</v>
      </c>
      <c r="Q33" s="125">
        <v>4.9</v>
      </c>
      <c r="R33" s="125">
        <v>1.2</v>
      </c>
      <c r="S33" s="126">
        <v>6.200000000000003</v>
      </c>
      <c r="T33" s="144">
        <v>5.190458332025619</v>
      </c>
      <c r="U33" s="152">
        <v>67.3661575126418</v>
      </c>
      <c r="V33" s="127" t="s">
        <v>226</v>
      </c>
    </row>
    <row r="34" spans="1:22" s="117" customFormat="1" ht="12.75">
      <c r="A34" s="119" t="s">
        <v>78</v>
      </c>
      <c r="B34" s="12" t="s">
        <v>79</v>
      </c>
      <c r="C34" s="137">
        <v>1.1</v>
      </c>
      <c r="D34" s="127">
        <v>1.1</v>
      </c>
      <c r="E34" s="140">
        <v>15489.9309755924</v>
      </c>
      <c r="F34" s="141">
        <v>2366.060393675904</v>
      </c>
      <c r="G34" s="149">
        <v>58.7639247628606</v>
      </c>
      <c r="H34" s="121">
        <v>8.55566654227901</v>
      </c>
      <c r="I34" s="124">
        <v>89.6</v>
      </c>
      <c r="J34" s="164">
        <v>89.93392227012407</v>
      </c>
      <c r="K34" s="123">
        <v>477.44333961363134</v>
      </c>
      <c r="L34" s="172">
        <v>13.1389436617093</v>
      </c>
      <c r="M34" s="152">
        <v>6.625000000000001</v>
      </c>
      <c r="N34" s="123">
        <f>0.5467*(100)</f>
        <v>54.669999999999995</v>
      </c>
      <c r="O34" s="117">
        <v>74.8</v>
      </c>
      <c r="P34" s="117">
        <v>31.1</v>
      </c>
      <c r="Q34" s="125">
        <v>6.1</v>
      </c>
      <c r="R34" s="125">
        <v>1.7</v>
      </c>
      <c r="S34" s="126">
        <v>3.5</v>
      </c>
      <c r="T34" s="144">
        <v>5.816889072079964</v>
      </c>
      <c r="U34" s="152">
        <v>64.73822595379698</v>
      </c>
      <c r="V34" s="127" t="s">
        <v>226</v>
      </c>
    </row>
    <row r="35" spans="1:22" s="117" customFormat="1" ht="12.75">
      <c r="A35" s="119" t="s">
        <v>80</v>
      </c>
      <c r="B35" s="12" t="s">
        <v>81</v>
      </c>
      <c r="C35" s="137">
        <v>1.1</v>
      </c>
      <c r="D35" s="127">
        <v>0.6</v>
      </c>
      <c r="E35" s="140">
        <v>19889.805885262118</v>
      </c>
      <c r="F35" s="141">
        <v>20187.905695657308</v>
      </c>
      <c r="G35" s="149">
        <v>66.19885501780111</v>
      </c>
      <c r="H35" s="121">
        <v>3.2099526462009114</v>
      </c>
      <c r="I35" s="124">
        <v>90.7</v>
      </c>
      <c r="J35" s="164">
        <v>82.04321396128884</v>
      </c>
      <c r="K35" s="123">
        <v>483.0819913613902</v>
      </c>
      <c r="L35" s="172">
        <v>29.030470576633917</v>
      </c>
      <c r="M35" s="152">
        <v>10.25</v>
      </c>
      <c r="N35" s="123">
        <f>0.631*(100)</f>
        <v>63.1</v>
      </c>
      <c r="O35" s="117">
        <v>78.8</v>
      </c>
      <c r="P35" s="117">
        <v>58.8</v>
      </c>
      <c r="Q35" s="125">
        <v>6.1</v>
      </c>
      <c r="R35" s="125">
        <v>0.5</v>
      </c>
      <c r="S35" s="126">
        <v>3.9000000000000057</v>
      </c>
      <c r="T35" s="144">
        <v>6.791745945966745</v>
      </c>
      <c r="U35" s="152">
        <v>74.39411254489856</v>
      </c>
      <c r="V35" s="127">
        <v>15.289382373351838</v>
      </c>
    </row>
    <row r="36" spans="1:22" s="117" customFormat="1" ht="12.75">
      <c r="A36" s="119" t="s">
        <v>82</v>
      </c>
      <c r="B36" s="12" t="s">
        <v>83</v>
      </c>
      <c r="C36" s="137">
        <v>1.9</v>
      </c>
      <c r="D36" s="127">
        <v>0</v>
      </c>
      <c r="E36" s="140">
        <v>22971.68742259479</v>
      </c>
      <c r="F36" s="141">
        <v>22172.69973890915</v>
      </c>
      <c r="G36" s="149">
        <v>58.55292015517013</v>
      </c>
      <c r="H36" s="121">
        <v>9.096362281851015</v>
      </c>
      <c r="I36" s="124">
        <v>94.1</v>
      </c>
      <c r="J36" s="164">
        <v>51.22725093957703</v>
      </c>
      <c r="K36" s="123">
        <v>481.04233971331115</v>
      </c>
      <c r="L36" s="172">
        <v>27.559680440555248</v>
      </c>
      <c r="M36" s="149">
        <v>7.25</v>
      </c>
      <c r="N36" s="123">
        <f>0.7532*(100)</f>
        <v>75.32</v>
      </c>
      <c r="O36" s="117">
        <v>81.2</v>
      </c>
      <c r="P36" s="117">
        <v>69.8</v>
      </c>
      <c r="Q36" s="125">
        <v>6.2</v>
      </c>
      <c r="R36" s="125">
        <v>0.9</v>
      </c>
      <c r="S36" s="126">
        <v>4.200000000000003</v>
      </c>
      <c r="T36" s="144">
        <v>6.905858104025489</v>
      </c>
      <c r="U36" s="152">
        <v>56.66177258514213</v>
      </c>
      <c r="V36" s="127">
        <v>15.705146036161334</v>
      </c>
    </row>
    <row r="37" spans="1:22" s="117" customFormat="1" ht="12.75">
      <c r="A37" s="119" t="s">
        <v>84</v>
      </c>
      <c r="B37" s="12" t="s">
        <v>85</v>
      </c>
      <c r="C37" s="137">
        <v>1.8</v>
      </c>
      <c r="D37" s="127">
        <v>0</v>
      </c>
      <c r="E37" s="140">
        <v>26543.180585683294</v>
      </c>
      <c r="F37" s="141">
        <v>38887.83367759601</v>
      </c>
      <c r="G37" s="149">
        <v>72.7280575868704</v>
      </c>
      <c r="H37" s="121">
        <v>1.417488232256075</v>
      </c>
      <c r="I37" s="124">
        <v>96.2</v>
      </c>
      <c r="J37" s="164">
        <v>85.04017873661016</v>
      </c>
      <c r="K37" s="123">
        <v>497.4494430880448</v>
      </c>
      <c r="L37" s="172">
        <v>10.519374317670987</v>
      </c>
      <c r="M37" s="149">
        <v>10.875</v>
      </c>
      <c r="N37" s="123">
        <f>0.8199*(100)</f>
        <v>81.99</v>
      </c>
      <c r="O37" s="117">
        <v>81.2</v>
      </c>
      <c r="P37" s="117">
        <v>79.1</v>
      </c>
      <c r="Q37" s="125">
        <v>7.5</v>
      </c>
      <c r="R37" s="125">
        <v>0.9</v>
      </c>
      <c r="S37" s="126">
        <v>5.200000000000003</v>
      </c>
      <c r="T37" s="144">
        <v>1.2358369640277123</v>
      </c>
      <c r="U37" s="152">
        <v>76.1</v>
      </c>
      <c r="V37" s="127">
        <v>15.478502080443828</v>
      </c>
    </row>
    <row r="38" spans="1:22" s="117" customFormat="1" ht="12.75">
      <c r="A38" s="119" t="s">
        <v>86</v>
      </c>
      <c r="B38" s="12" t="s">
        <v>87</v>
      </c>
      <c r="C38" s="137">
        <v>1.7</v>
      </c>
      <c r="D38" s="127">
        <v>0.1</v>
      </c>
      <c r="E38" s="140">
        <v>27542.06059762582</v>
      </c>
      <c r="F38" s="141">
        <v>93415.02589848038</v>
      </c>
      <c r="G38" s="149">
        <v>78.59333512579015</v>
      </c>
      <c r="H38" s="121">
        <v>1.493211053498259</v>
      </c>
      <c r="I38" s="124">
        <v>93.2</v>
      </c>
      <c r="J38" s="164">
        <v>86.80793977756156</v>
      </c>
      <c r="K38" s="123">
        <v>500.50023587046655</v>
      </c>
      <c r="L38" s="172">
        <v>22.36446895363566</v>
      </c>
      <c r="M38" s="149">
        <v>8.375</v>
      </c>
      <c r="N38" s="123">
        <f>0.4828*(100)</f>
        <v>48.28</v>
      </c>
      <c r="O38" s="117">
        <v>82.2</v>
      </c>
      <c r="P38" s="117">
        <v>80.95</v>
      </c>
      <c r="Q38" s="125">
        <v>7.5</v>
      </c>
      <c r="R38" s="125">
        <v>0.7</v>
      </c>
      <c r="S38" s="126">
        <v>4.200000000000003</v>
      </c>
      <c r="T38" s="144">
        <v>5.87</v>
      </c>
      <c r="U38" s="152">
        <v>78.6</v>
      </c>
      <c r="V38" s="127" t="s">
        <v>226</v>
      </c>
    </row>
    <row r="39" spans="1:22" s="117" customFormat="1" ht="12.75">
      <c r="A39" s="119" t="s">
        <v>88</v>
      </c>
      <c r="B39" s="12" t="s">
        <v>89</v>
      </c>
      <c r="C39" s="137">
        <v>0.7</v>
      </c>
      <c r="D39" s="127">
        <v>17.1</v>
      </c>
      <c r="E39" s="140" t="s">
        <v>226</v>
      </c>
      <c r="F39" s="141" t="s">
        <v>226</v>
      </c>
      <c r="G39" s="149">
        <v>46.28959218917842</v>
      </c>
      <c r="H39" s="121">
        <v>3.112025241737109</v>
      </c>
      <c r="I39" s="124">
        <v>78.8</v>
      </c>
      <c r="J39" s="164">
        <v>30.307208825038483</v>
      </c>
      <c r="K39" s="123">
        <v>464.19437853376513</v>
      </c>
      <c r="L39" s="172">
        <v>37.06433606541024</v>
      </c>
      <c r="M39" s="149">
        <v>5.5</v>
      </c>
      <c r="N39" s="123">
        <f>0.8416*(100)</f>
        <v>84.16</v>
      </c>
      <c r="O39" s="117">
        <v>73.6</v>
      </c>
      <c r="P39" s="117">
        <v>66.8</v>
      </c>
      <c r="Q39" s="125">
        <v>5.5</v>
      </c>
      <c r="R39" s="125">
        <v>2.9</v>
      </c>
      <c r="S39" s="126">
        <v>6</v>
      </c>
      <c r="T39" s="144">
        <v>45.32853003367531</v>
      </c>
      <c r="U39" s="152">
        <v>24.166713830726742</v>
      </c>
      <c r="V39" s="127">
        <v>15.319597981229501</v>
      </c>
    </row>
    <row r="40" spans="1:22" s="117" customFormat="1" ht="12.75">
      <c r="A40" s="119" t="s">
        <v>90</v>
      </c>
      <c r="B40" s="12" t="s">
        <v>91</v>
      </c>
      <c r="C40" s="137">
        <v>1.8</v>
      </c>
      <c r="D40" s="127">
        <v>0.5</v>
      </c>
      <c r="E40" s="140">
        <v>27208.006571875307</v>
      </c>
      <c r="F40" s="141">
        <v>60382.25951110411</v>
      </c>
      <c r="G40" s="149">
        <v>69.50836045470005</v>
      </c>
      <c r="H40" s="121">
        <v>2.5865139421211323</v>
      </c>
      <c r="I40" s="124">
        <v>94.9</v>
      </c>
      <c r="J40" s="164">
        <v>69.6278051640457</v>
      </c>
      <c r="K40" s="123">
        <v>494.182028660545</v>
      </c>
      <c r="L40" s="172">
        <v>12.665109422427081</v>
      </c>
      <c r="M40" s="149">
        <v>11.5</v>
      </c>
      <c r="N40" s="123">
        <f>0.6136*(100)</f>
        <v>61.36000000000001</v>
      </c>
      <c r="O40" s="117">
        <v>79.7</v>
      </c>
      <c r="P40" s="117">
        <v>76</v>
      </c>
      <c r="Q40" s="125">
        <v>7</v>
      </c>
      <c r="R40" s="125">
        <v>2.5999999999999996</v>
      </c>
      <c r="S40" s="126">
        <v>1.9000000000000057</v>
      </c>
      <c r="T40" s="144">
        <v>11.91600288260313</v>
      </c>
      <c r="U40" s="152">
        <v>67.27016861741026</v>
      </c>
      <c r="V40" s="127">
        <v>15.6</v>
      </c>
    </row>
    <row r="41" spans="1:22" s="117" customFormat="1" ht="12.75">
      <c r="A41" s="128" t="s">
        <v>92</v>
      </c>
      <c r="B41" s="17" t="s">
        <v>93</v>
      </c>
      <c r="C41" s="138" t="s">
        <v>226</v>
      </c>
      <c r="D41" s="139">
        <v>0.0009095922347468939</v>
      </c>
      <c r="E41" s="130">
        <v>37684.81552073116</v>
      </c>
      <c r="F41" s="131">
        <v>98440.23897256108</v>
      </c>
      <c r="G41" s="150">
        <v>66.71256520134398</v>
      </c>
      <c r="H41" s="129">
        <v>2.8452333902986213</v>
      </c>
      <c r="I41" s="133">
        <v>92.3</v>
      </c>
      <c r="J41" s="165">
        <v>88.6956539105891</v>
      </c>
      <c r="K41" s="131">
        <v>499.82681345983576</v>
      </c>
      <c r="L41" s="173">
        <v>19.40233332664793</v>
      </c>
      <c r="M41" s="150">
        <v>8.25</v>
      </c>
      <c r="N41" s="131">
        <f>0.8975*(100)</f>
        <v>89.75</v>
      </c>
      <c r="O41" s="132">
        <v>77.9</v>
      </c>
      <c r="P41" s="132">
        <v>88</v>
      </c>
      <c r="Q41" s="134">
        <v>7.2</v>
      </c>
      <c r="R41" s="134">
        <v>5.2</v>
      </c>
      <c r="S41" s="135">
        <v>1.5999999999999943</v>
      </c>
      <c r="T41" s="136">
        <v>10.659209077685897</v>
      </c>
      <c r="U41" s="150">
        <v>73.2</v>
      </c>
      <c r="V41" s="129">
        <v>15.130744023203865</v>
      </c>
    </row>
    <row r="42" spans="1:22" s="117" customFormat="1" ht="12.75">
      <c r="A42" s="128" t="s">
        <v>25</v>
      </c>
      <c r="B42" s="17" t="s">
        <v>227</v>
      </c>
      <c r="C42" s="138">
        <v>1.6324773676880222</v>
      </c>
      <c r="D42" s="139">
        <v>2.820627319741158</v>
      </c>
      <c r="E42" s="130">
        <v>22283.65999972996</v>
      </c>
      <c r="F42" s="131">
        <v>36807.90297114934</v>
      </c>
      <c r="G42" s="150">
        <v>64.52011727061337</v>
      </c>
      <c r="H42" s="129">
        <v>2.738243640456797</v>
      </c>
      <c r="I42" s="133">
        <v>91.1</v>
      </c>
      <c r="J42" s="165">
        <v>72.9515504521295</v>
      </c>
      <c r="K42" s="131">
        <v>493.44516550224654</v>
      </c>
      <c r="L42" s="173">
        <v>21.988470985869444</v>
      </c>
      <c r="M42" s="150">
        <v>7.283088235294118</v>
      </c>
      <c r="N42" s="131">
        <f>0.722867647058824*(100)</f>
        <v>72.28676470588236</v>
      </c>
      <c r="O42" s="132">
        <v>79.2</v>
      </c>
      <c r="P42" s="276">
        <v>68.87794117647059</v>
      </c>
      <c r="Q42" s="134">
        <v>6.7</v>
      </c>
      <c r="R42" s="277">
        <v>2.1323529411764706</v>
      </c>
      <c r="S42" s="278">
        <v>4.144117647058824</v>
      </c>
      <c r="T42" s="136">
        <v>8.463453541158387</v>
      </c>
      <c r="U42" s="150">
        <v>66.19896402795263</v>
      </c>
      <c r="V42" s="129">
        <v>15.45916898934332</v>
      </c>
    </row>
    <row r="43" spans="1:8" ht="12.75">
      <c r="A43" s="15"/>
      <c r="B43" s="15"/>
      <c r="E43" s="99"/>
      <c r="F43" s="99"/>
      <c r="G43" s="101"/>
      <c r="H43" s="101"/>
    </row>
    <row r="44" spans="1:8" ht="12.75">
      <c r="A44" s="15"/>
      <c r="B44" s="280" t="s">
        <v>228</v>
      </c>
      <c r="E44" s="15"/>
      <c r="F44" s="15"/>
      <c r="G44" s="101"/>
      <c r="H44" s="101"/>
    </row>
    <row r="45" spans="1:8" ht="12.75">
      <c r="A45" s="15"/>
      <c r="B45" s="15"/>
      <c r="E45" s="15"/>
      <c r="F45" s="15"/>
      <c r="G45" s="101"/>
      <c r="H45" s="101"/>
    </row>
    <row r="46" spans="1:8" ht="12.75">
      <c r="A46" s="15"/>
      <c r="B46" s="15"/>
      <c r="E46" s="15"/>
      <c r="F46" s="15"/>
      <c r="G46" s="101"/>
      <c r="H46" s="101"/>
    </row>
    <row r="47" spans="1:8" ht="12.75">
      <c r="A47" s="15"/>
      <c r="B47" s="15"/>
      <c r="E47" s="100"/>
      <c r="F47" s="15"/>
      <c r="G47" s="101"/>
      <c r="H47" s="101"/>
    </row>
    <row r="48" spans="1:8" ht="12.75">
      <c r="A48" s="15"/>
      <c r="B48" s="15"/>
      <c r="E48" s="100"/>
      <c r="F48" s="15"/>
      <c r="G48" s="101"/>
      <c r="H48" s="101"/>
    </row>
    <row r="49" spans="1:8" ht="12.75">
      <c r="A49" s="15"/>
      <c r="B49" s="15"/>
      <c r="E49" s="100"/>
      <c r="F49" s="15"/>
      <c r="G49" s="101"/>
      <c r="H49" s="101"/>
    </row>
    <row r="50" spans="1:8" ht="12.75">
      <c r="A50" s="15"/>
      <c r="B50" s="15"/>
      <c r="E50" s="100"/>
      <c r="F50" s="15"/>
      <c r="G50" s="101"/>
      <c r="H50" s="101"/>
    </row>
    <row r="51" spans="1:8" ht="12.75">
      <c r="A51" s="15"/>
      <c r="B51" s="15"/>
      <c r="E51" s="100"/>
      <c r="F51" s="15"/>
      <c r="G51" s="101"/>
      <c r="H51" s="101"/>
    </row>
    <row r="52" spans="1:8" ht="12.75">
      <c r="A52" s="15"/>
      <c r="B52" s="15"/>
      <c r="E52" s="100"/>
      <c r="F52" s="15"/>
      <c r="G52" s="101"/>
      <c r="H52" s="101"/>
    </row>
    <row r="53" spans="1:8" ht="12.75">
      <c r="A53" s="15"/>
      <c r="B53" s="15"/>
      <c r="E53" s="100"/>
      <c r="F53" s="15"/>
      <c r="G53" s="101"/>
      <c r="H53" s="101"/>
    </row>
    <row r="54" spans="1:8" ht="12.75">
      <c r="A54" s="15"/>
      <c r="B54" s="15"/>
      <c r="E54" s="100"/>
      <c r="F54" s="15"/>
      <c r="G54" s="101"/>
      <c r="H54" s="101"/>
    </row>
    <row r="55" spans="1:8" ht="12.75">
      <c r="A55" s="15"/>
      <c r="B55" s="15"/>
      <c r="E55" s="100"/>
      <c r="F55" s="15"/>
      <c r="G55" s="101"/>
      <c r="H55" s="101"/>
    </row>
    <row r="56" spans="1:8" ht="12.75">
      <c r="A56" s="15"/>
      <c r="B56" s="15"/>
      <c r="E56" s="100"/>
      <c r="F56" s="15"/>
      <c r="G56" s="101"/>
      <c r="H56" s="101"/>
    </row>
    <row r="57" spans="1:8" ht="12.75">
      <c r="A57" s="15"/>
      <c r="B57" s="15"/>
      <c r="E57" s="100"/>
      <c r="F57" s="15"/>
      <c r="G57" s="101"/>
      <c r="H57" s="101"/>
    </row>
    <row r="58" spans="1:8" ht="12.75">
      <c r="A58" s="15"/>
      <c r="B58" s="15"/>
      <c r="E58" s="100"/>
      <c r="F58" s="15"/>
      <c r="G58" s="101"/>
      <c r="H58" s="101"/>
    </row>
    <row r="59" spans="1:8" ht="12.75">
      <c r="A59" s="15"/>
      <c r="B59" s="15"/>
      <c r="E59" s="100"/>
      <c r="F59" s="15"/>
      <c r="G59" s="101"/>
      <c r="H59" s="101"/>
    </row>
    <row r="60" spans="1:8" ht="12.75">
      <c r="A60" s="15"/>
      <c r="B60" s="15"/>
      <c r="E60" s="100"/>
      <c r="F60" s="15"/>
      <c r="G60" s="101"/>
      <c r="H60" s="101"/>
    </row>
    <row r="61" spans="1:8" ht="12.75">
      <c r="A61" s="15"/>
      <c r="B61" s="15"/>
      <c r="E61" s="100"/>
      <c r="F61" s="15"/>
      <c r="G61" s="101"/>
      <c r="H61" s="101"/>
    </row>
    <row r="62" spans="1:8" ht="12.75">
      <c r="A62" s="15"/>
      <c r="B62" s="15"/>
      <c r="E62" s="100"/>
      <c r="F62" s="15"/>
      <c r="G62" s="101"/>
      <c r="H62" s="101"/>
    </row>
    <row r="63" spans="1:8" ht="12.75">
      <c r="A63" s="15"/>
      <c r="B63" s="15"/>
      <c r="E63" s="100"/>
      <c r="F63" s="15"/>
      <c r="G63" s="101"/>
      <c r="H63" s="101"/>
    </row>
    <row r="64" spans="1:8" ht="12.75">
      <c r="A64" s="15"/>
      <c r="B64" s="15"/>
      <c r="E64" s="100"/>
      <c r="F64" s="15"/>
      <c r="G64" s="101"/>
      <c r="H64" s="101"/>
    </row>
    <row r="65" spans="1:8" ht="12.75">
      <c r="A65" s="15"/>
      <c r="B65" s="15"/>
      <c r="E65" s="100"/>
      <c r="F65" s="15"/>
      <c r="G65" s="101"/>
      <c r="H65" s="101"/>
    </row>
    <row r="66" spans="1:8" ht="12.75">
      <c r="A66" s="15"/>
      <c r="B66" s="15"/>
      <c r="E66" s="100"/>
      <c r="F66" s="15"/>
      <c r="G66" s="101"/>
      <c r="H66" s="101"/>
    </row>
    <row r="67" spans="1:8" ht="12.75">
      <c r="A67" s="15"/>
      <c r="B67" s="15"/>
      <c r="E67" s="100"/>
      <c r="F67" s="15"/>
      <c r="G67" s="101"/>
      <c r="H67" s="101"/>
    </row>
    <row r="68" spans="1:8" ht="12.75">
      <c r="A68" s="15"/>
      <c r="B68" s="15"/>
      <c r="E68" s="100"/>
      <c r="F68" s="15"/>
      <c r="G68" s="101"/>
      <c r="H68" s="101"/>
    </row>
    <row r="69" spans="1:8" ht="12.75">
      <c r="A69" s="15"/>
      <c r="B69" s="15"/>
      <c r="E69" s="100"/>
      <c r="F69" s="15"/>
      <c r="G69" s="101"/>
      <c r="H69" s="101"/>
    </row>
    <row r="70" spans="1:8" ht="12.75">
      <c r="A70" s="15"/>
      <c r="B70" s="15"/>
      <c r="E70" s="100"/>
      <c r="F70" s="15"/>
      <c r="G70" s="101"/>
      <c r="H70" s="101"/>
    </row>
    <row r="71" spans="1:8" ht="12.75">
      <c r="A71" s="15"/>
      <c r="B71" s="15"/>
      <c r="E71" s="100"/>
      <c r="F71" s="15"/>
      <c r="G71" s="101"/>
      <c r="H71" s="101"/>
    </row>
    <row r="72" spans="1:8" ht="12.75">
      <c r="A72" s="15"/>
      <c r="B72" s="15"/>
      <c r="E72" s="100"/>
      <c r="F72" s="15"/>
      <c r="G72" s="101"/>
      <c r="H72" s="101"/>
    </row>
    <row r="73" spans="1:8" ht="12.75">
      <c r="A73" s="15"/>
      <c r="B73" s="15"/>
      <c r="E73" s="100"/>
      <c r="F73" s="15"/>
      <c r="G73" s="101"/>
      <c r="H73" s="101"/>
    </row>
    <row r="74" spans="1:8" ht="12.75">
      <c r="A74" s="15"/>
      <c r="B74" s="15"/>
      <c r="E74" s="100"/>
      <c r="F74" s="15"/>
      <c r="G74" s="101"/>
      <c r="H74" s="101"/>
    </row>
    <row r="75" spans="1:8" ht="12.75">
      <c r="A75" s="15"/>
      <c r="B75" s="15"/>
      <c r="E75" s="100"/>
      <c r="F75" s="15"/>
      <c r="G75" s="101"/>
      <c r="H75" s="101"/>
    </row>
    <row r="76" spans="1:8" ht="12.75">
      <c r="A76" s="15"/>
      <c r="B76" s="15"/>
      <c r="E76" s="100"/>
      <c r="F76" s="15"/>
      <c r="G76" s="101"/>
      <c r="H76" s="101"/>
    </row>
    <row r="77" spans="1:8" ht="12.75">
      <c r="A77" s="15"/>
      <c r="B77" s="15"/>
      <c r="E77" s="100"/>
      <c r="F77" s="15"/>
      <c r="G77" s="101"/>
      <c r="H77" s="101"/>
    </row>
    <row r="78" spans="1:8" ht="12.75">
      <c r="A78" s="15"/>
      <c r="B78" s="15"/>
      <c r="E78" s="100"/>
      <c r="F78" s="15"/>
      <c r="G78" s="101"/>
      <c r="H78" s="101"/>
    </row>
    <row r="79" spans="1:8" ht="12.75">
      <c r="A79" s="15"/>
      <c r="B79" s="15"/>
      <c r="E79" s="100"/>
      <c r="F79" s="15"/>
      <c r="G79" s="101"/>
      <c r="H79" s="101"/>
    </row>
    <row r="80" spans="1:8" ht="12.75">
      <c r="A80" s="15"/>
      <c r="B80" s="15"/>
      <c r="E80" s="100"/>
      <c r="F80" s="15"/>
      <c r="G80" s="101"/>
      <c r="H80" s="101"/>
    </row>
    <row r="81" spans="1:8" ht="12.75">
      <c r="A81" s="15"/>
      <c r="B81" s="15"/>
      <c r="E81" s="15"/>
      <c r="F81" s="15"/>
      <c r="G81" s="101"/>
      <c r="H81" s="101"/>
    </row>
    <row r="82" spans="1:8" ht="12.75">
      <c r="A82" s="15"/>
      <c r="B82" s="15"/>
      <c r="E82" s="15"/>
      <c r="F82" s="15"/>
      <c r="G82" s="101"/>
      <c r="H82" s="101"/>
    </row>
    <row r="83" spans="1:8" ht="12.75">
      <c r="A83" s="15"/>
      <c r="B83" s="15"/>
      <c r="E83" s="15"/>
      <c r="F83" s="15"/>
      <c r="G83" s="101"/>
      <c r="H83" s="101"/>
    </row>
  </sheetData>
  <sheetProtection/>
  <mergeCells count="9">
    <mergeCell ref="A2:V2"/>
    <mergeCell ref="E4:F4"/>
    <mergeCell ref="G4:H4"/>
    <mergeCell ref="T4:V4"/>
    <mergeCell ref="O4:P4"/>
    <mergeCell ref="M4:N4"/>
    <mergeCell ref="R4:S4"/>
    <mergeCell ref="J4:K4"/>
    <mergeCell ref="C4:D4"/>
  </mergeCells>
  <conditionalFormatting sqref="C8:C41 G8:M41 O8:S41">
    <cfRule type="containsBlanks" priority="3" dxfId="0" stopIfTrue="1">
      <formula>LEN(TRIM(C8))=0</formula>
    </cfRule>
  </conditionalFormatting>
  <conditionalFormatting sqref="C42 G42:M42 O42:S42">
    <cfRule type="containsBlanks" priority="1" dxfId="0" stopIfTrue="1">
      <formula>LEN(TRIM(C42))=0</formula>
    </cfRule>
  </conditionalFormatting>
  <printOptions/>
  <pageMargins left="0.7" right="0.7" top="0.75" bottom="0.75" header="0.3" footer="0.3"/>
  <pageSetup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A1:V81"/>
  <sheetViews>
    <sheetView zoomScale="85" zoomScaleNormal="85" zoomScalePageLayoutView="0" workbookViewId="0" topLeftCell="A1">
      <selection activeCell="T36" sqref="T36"/>
    </sheetView>
  </sheetViews>
  <sheetFormatPr defaultColWidth="9.140625" defaultRowHeight="12.75"/>
  <cols>
    <col min="1" max="1" width="5.421875" style="117" customWidth="1"/>
    <col min="2" max="2" width="15.421875" style="117" customWidth="1"/>
    <col min="3" max="3" width="9.140625" style="149" customWidth="1"/>
    <col min="4" max="4" width="10.140625" style="149" customWidth="1"/>
    <col min="5" max="5" width="9.28125" style="149" customWidth="1"/>
    <col min="6" max="6" width="10.57421875" style="149" customWidth="1"/>
    <col min="7" max="7" width="10.8515625" style="149" customWidth="1"/>
    <col min="8" max="8" width="9.28125" style="149" customWidth="1"/>
    <col min="9" max="9" width="11.28125" style="149" customWidth="1"/>
    <col min="10" max="11" width="9.140625" style="149" customWidth="1"/>
    <col min="12" max="12" width="11.8515625" style="149" customWidth="1"/>
    <col min="13" max="13" width="10.421875" style="149" customWidth="1"/>
    <col min="14" max="14" width="11.8515625" style="149" customWidth="1"/>
    <col min="15" max="16" width="9.28125" style="149" customWidth="1"/>
    <col min="17" max="17" width="13.140625" style="149" customWidth="1"/>
    <col min="18" max="19" width="9.140625" style="149" customWidth="1"/>
    <col min="20" max="21" width="11.57421875" style="149" customWidth="1"/>
    <col min="22" max="22" width="11.421875" style="149" customWidth="1"/>
    <col min="23" max="16384" width="9.140625" style="117" customWidth="1"/>
  </cols>
  <sheetData>
    <row r="1" ht="12.75">
      <c r="A1" s="1" t="s">
        <v>235</v>
      </c>
    </row>
    <row r="2" spans="1:22" ht="15.75">
      <c r="A2" s="334" t="s">
        <v>183</v>
      </c>
      <c r="B2" s="334"/>
      <c r="C2" s="334"/>
      <c r="D2" s="334"/>
      <c r="E2" s="334"/>
      <c r="F2" s="334"/>
      <c r="G2" s="334"/>
      <c r="H2" s="334"/>
      <c r="I2" s="334"/>
      <c r="J2" s="334"/>
      <c r="K2" s="334"/>
      <c r="L2" s="334"/>
      <c r="M2" s="334"/>
      <c r="N2" s="334"/>
      <c r="O2" s="334"/>
      <c r="P2" s="334"/>
      <c r="Q2" s="334"/>
      <c r="R2" s="334"/>
      <c r="S2" s="334"/>
      <c r="T2" s="334"/>
      <c r="U2" s="334"/>
      <c r="V2" s="334"/>
    </row>
    <row r="4" spans="2:22" ht="24">
      <c r="B4" s="180" t="s">
        <v>153</v>
      </c>
      <c r="C4" s="335" t="s">
        <v>0</v>
      </c>
      <c r="D4" s="336"/>
      <c r="E4" s="337" t="s">
        <v>134</v>
      </c>
      <c r="F4" s="338"/>
      <c r="G4" s="339" t="s">
        <v>135</v>
      </c>
      <c r="H4" s="340"/>
      <c r="I4" s="228" t="s">
        <v>136</v>
      </c>
      <c r="J4" s="341" t="s">
        <v>137</v>
      </c>
      <c r="K4" s="342"/>
      <c r="L4" s="168" t="s">
        <v>138</v>
      </c>
      <c r="M4" s="343" t="s">
        <v>139</v>
      </c>
      <c r="N4" s="344"/>
      <c r="O4" s="345" t="s">
        <v>140</v>
      </c>
      <c r="P4" s="346"/>
      <c r="Q4" s="229" t="s">
        <v>21</v>
      </c>
      <c r="R4" s="329" t="s">
        <v>141</v>
      </c>
      <c r="S4" s="330"/>
      <c r="T4" s="331" t="s">
        <v>142</v>
      </c>
      <c r="U4" s="332"/>
      <c r="V4" s="333"/>
    </row>
    <row r="5" spans="1:22" ht="45.75" thickBot="1">
      <c r="A5" s="189"/>
      <c r="B5" s="181" t="s">
        <v>154</v>
      </c>
      <c r="C5" s="146" t="s">
        <v>143</v>
      </c>
      <c r="D5" s="105" t="s">
        <v>144</v>
      </c>
      <c r="E5" s="146" t="s">
        <v>145</v>
      </c>
      <c r="F5" s="105" t="s">
        <v>146</v>
      </c>
      <c r="G5" s="146" t="s">
        <v>3</v>
      </c>
      <c r="H5" s="105" t="s">
        <v>4</v>
      </c>
      <c r="I5" s="105" t="s">
        <v>147</v>
      </c>
      <c r="J5" s="146" t="s">
        <v>12</v>
      </c>
      <c r="K5" s="105" t="s">
        <v>148</v>
      </c>
      <c r="L5" s="169" t="s">
        <v>18</v>
      </c>
      <c r="M5" s="175" t="s">
        <v>133</v>
      </c>
      <c r="N5" s="105" t="s">
        <v>223</v>
      </c>
      <c r="O5" s="146" t="s">
        <v>149</v>
      </c>
      <c r="P5" s="105" t="s">
        <v>11</v>
      </c>
      <c r="Q5" s="169" t="s">
        <v>21</v>
      </c>
      <c r="R5" s="146" t="s">
        <v>150</v>
      </c>
      <c r="S5" s="105" t="s">
        <v>151</v>
      </c>
      <c r="T5" s="175" t="s">
        <v>7</v>
      </c>
      <c r="U5" s="175" t="s">
        <v>152</v>
      </c>
      <c r="V5" s="105" t="s">
        <v>132</v>
      </c>
    </row>
    <row r="6" spans="1:22" ht="13.5" thickBot="1">
      <c r="A6" s="182" t="s">
        <v>23</v>
      </c>
      <c r="B6" s="182" t="s">
        <v>155</v>
      </c>
      <c r="C6" s="146"/>
      <c r="D6" s="105"/>
      <c r="E6" s="146"/>
      <c r="F6" s="105"/>
      <c r="G6" s="146"/>
      <c r="H6" s="105"/>
      <c r="I6" s="105"/>
      <c r="J6" s="146"/>
      <c r="K6" s="175"/>
      <c r="L6" s="169"/>
      <c r="M6" s="175"/>
      <c r="N6" s="175"/>
      <c r="O6" s="146"/>
      <c r="P6" s="175"/>
      <c r="Q6" s="169"/>
      <c r="R6" s="146"/>
      <c r="S6" s="186"/>
      <c r="T6" s="185"/>
      <c r="U6" s="175"/>
      <c r="V6" s="105"/>
    </row>
    <row r="7" spans="1:22" ht="12.75">
      <c r="A7" s="187" t="s">
        <v>26</v>
      </c>
      <c r="B7" s="12" t="s">
        <v>27</v>
      </c>
      <c r="C7" s="281">
        <v>9.444444444444445</v>
      </c>
      <c r="D7" s="127"/>
      <c r="E7" s="282">
        <v>5.162602551441501</v>
      </c>
      <c r="F7" s="283">
        <v>1.329387070014888</v>
      </c>
      <c r="G7" s="282">
        <v>8.05303924491048</v>
      </c>
      <c r="H7" s="283">
        <v>8.918072532757815</v>
      </c>
      <c r="I7" s="191">
        <v>8.82978723404256</v>
      </c>
      <c r="J7" s="282">
        <v>6.618955111270597</v>
      </c>
      <c r="K7" s="283">
        <v>7.862599383224051</v>
      </c>
      <c r="L7" s="191">
        <v>9.262555970974157</v>
      </c>
      <c r="M7" s="152">
        <v>8.947368421052632</v>
      </c>
      <c r="N7" s="152">
        <v>10</v>
      </c>
      <c r="O7" s="281">
        <v>8.681318681318679</v>
      </c>
      <c r="P7" s="152">
        <v>9.180887372013652</v>
      </c>
      <c r="Q7" s="190">
        <v>9.03225806451613</v>
      </c>
      <c r="R7" s="281">
        <v>8.96551724137931</v>
      </c>
      <c r="S7" s="127">
        <v>9.47761194029852</v>
      </c>
      <c r="T7" s="152">
        <v>6.960908951234412</v>
      </c>
      <c r="U7" s="152">
        <v>7.433153138028028</v>
      </c>
      <c r="V7" s="127">
        <v>5.1132171086276825</v>
      </c>
    </row>
    <row r="8" spans="1:22" ht="12.75">
      <c r="A8" s="145" t="s">
        <v>28</v>
      </c>
      <c r="B8" s="12" t="s">
        <v>29</v>
      </c>
      <c r="C8" s="281">
        <v>5.555555555555555</v>
      </c>
      <c r="D8" s="127">
        <v>9.239766081871345</v>
      </c>
      <c r="E8" s="281">
        <v>5.34017545052675</v>
      </c>
      <c r="F8" s="127">
        <v>2.0847386399972243</v>
      </c>
      <c r="G8" s="281">
        <v>7.874166064029048</v>
      </c>
      <c r="H8" s="127">
        <v>8.774075836767798</v>
      </c>
      <c r="I8" s="190">
        <v>8.404255319148936</v>
      </c>
      <c r="J8" s="281">
        <v>8.42648168833042</v>
      </c>
      <c r="K8" s="127">
        <v>3.9489007543060457</v>
      </c>
      <c r="L8" s="190">
        <v>6.373159143756967</v>
      </c>
      <c r="M8" s="152">
        <v>5.394736842105264</v>
      </c>
      <c r="N8" s="152">
        <v>7.12945190872254</v>
      </c>
      <c r="O8" s="281">
        <v>7.582417582417581</v>
      </c>
      <c r="P8" s="152">
        <v>6.569965870307167</v>
      </c>
      <c r="Q8" s="190">
        <v>8.387096774193548</v>
      </c>
      <c r="R8" s="281">
        <v>9.568965517241379</v>
      </c>
      <c r="S8" s="127">
        <v>8.80597014925373</v>
      </c>
      <c r="T8" s="152">
        <v>8.007908092731684</v>
      </c>
      <c r="U8" s="152">
        <v>7.521182736727551</v>
      </c>
      <c r="V8" s="127">
        <v>5.476232633939622</v>
      </c>
    </row>
    <row r="9" spans="1:22" ht="12.75">
      <c r="A9" s="145" t="s">
        <v>30</v>
      </c>
      <c r="B9" s="12" t="s">
        <v>31</v>
      </c>
      <c r="C9" s="281">
        <v>8.88888888888889</v>
      </c>
      <c r="D9" s="127">
        <v>9.649122807017545</v>
      </c>
      <c r="E9" s="281">
        <v>4.872152548145936</v>
      </c>
      <c r="F9" s="127">
        <v>3.382569430677529</v>
      </c>
      <c r="G9" s="281">
        <v>4.867446319317051</v>
      </c>
      <c r="H9" s="127">
        <v>5.530088209464936</v>
      </c>
      <c r="I9" s="190">
        <v>7.340425531914894</v>
      </c>
      <c r="J9" s="281">
        <v>6.596121655322483</v>
      </c>
      <c r="K9" s="127">
        <v>7.077097725511465</v>
      </c>
      <c r="L9" s="190">
        <v>7.8939050682300715</v>
      </c>
      <c r="M9" s="152">
        <v>2.631578947368421</v>
      </c>
      <c r="N9" s="152">
        <v>9.1277457880145</v>
      </c>
      <c r="O9" s="281">
        <v>6.81318681318681</v>
      </c>
      <c r="P9" s="152">
        <v>7.7815699658703075</v>
      </c>
      <c r="Q9" s="190">
        <v>7.096774193548389</v>
      </c>
      <c r="R9" s="281">
        <v>8.448275862068966</v>
      </c>
      <c r="S9" s="127">
        <v>5.5970149253731405</v>
      </c>
      <c r="T9" s="152">
        <v>9.189063100527795</v>
      </c>
      <c r="U9" s="152">
        <v>6.188593175341706</v>
      </c>
      <c r="V9" s="127">
        <v>10</v>
      </c>
    </row>
    <row r="10" spans="1:22" ht="12.75">
      <c r="A10" s="145" t="s">
        <v>32</v>
      </c>
      <c r="B10" s="12" t="s">
        <v>33</v>
      </c>
      <c r="C10" s="281">
        <v>10</v>
      </c>
      <c r="D10" s="127"/>
      <c r="E10" s="281">
        <v>5.155652229684914</v>
      </c>
      <c r="F10" s="127">
        <v>2.8782111486050677</v>
      </c>
      <c r="G10" s="281">
        <v>7.860963254766996</v>
      </c>
      <c r="H10" s="127">
        <v>8.94160023025006</v>
      </c>
      <c r="I10" s="190">
        <v>8.776595744680852</v>
      </c>
      <c r="J10" s="281">
        <v>9.387998182986493</v>
      </c>
      <c r="K10" s="127">
        <v>8.681986225445423</v>
      </c>
      <c r="L10" s="190">
        <v>9.122358930507374</v>
      </c>
      <c r="M10" s="152">
        <v>8.947368421052632</v>
      </c>
      <c r="N10" s="152">
        <v>2.397099594796332</v>
      </c>
      <c r="O10" s="281">
        <v>7.802197802197805</v>
      </c>
      <c r="P10" s="152">
        <v>9.726962457337882</v>
      </c>
      <c r="Q10" s="190">
        <v>9.677419354838712</v>
      </c>
      <c r="R10" s="281">
        <v>8.53448275862069</v>
      </c>
      <c r="S10" s="127">
        <v>10</v>
      </c>
      <c r="T10" s="152">
        <v>9.278597125542543</v>
      </c>
      <c r="U10" s="152">
        <v>7.529409895351976</v>
      </c>
      <c r="V10" s="127">
        <v>4.631056616198855</v>
      </c>
    </row>
    <row r="11" spans="1:22" ht="12.75">
      <c r="A11" s="145" t="s">
        <v>34</v>
      </c>
      <c r="B11" s="12" t="s">
        <v>35</v>
      </c>
      <c r="C11" s="281">
        <v>3.333333333333334</v>
      </c>
      <c r="D11" s="127">
        <v>4.527538011695906</v>
      </c>
      <c r="E11" s="281">
        <v>0</v>
      </c>
      <c r="F11" s="127"/>
      <c r="G11" s="281">
        <v>4.035061827683819</v>
      </c>
      <c r="H11" s="127"/>
      <c r="I11" s="190">
        <v>3.40425531914894</v>
      </c>
      <c r="J11" s="281">
        <v>6.339113324952994</v>
      </c>
      <c r="K11" s="127">
        <v>2.1143711897637356</v>
      </c>
      <c r="L11" s="190">
        <v>0</v>
      </c>
      <c r="M11" s="152">
        <v>0</v>
      </c>
      <c r="N11" s="152">
        <v>8.400511836212413</v>
      </c>
      <c r="O11" s="281">
        <v>4.615384615384614</v>
      </c>
      <c r="P11" s="152">
        <v>4.283276450511945</v>
      </c>
      <c r="Q11" s="190">
        <v>6.129032258064515</v>
      </c>
      <c r="R11" s="281">
        <v>3.0172413793103448</v>
      </c>
      <c r="S11" s="127">
        <v>3.9552238805970203</v>
      </c>
      <c r="T11" s="152">
        <v>8.359205908639703</v>
      </c>
      <c r="U11" s="152"/>
      <c r="V11" s="127"/>
    </row>
    <row r="12" spans="1:22" ht="12.75">
      <c r="A12" s="145" t="s">
        <v>36</v>
      </c>
      <c r="B12" s="12" t="s">
        <v>37</v>
      </c>
      <c r="C12" s="281">
        <v>3.333333333333334</v>
      </c>
      <c r="D12" s="127">
        <v>9.590643274853802</v>
      </c>
      <c r="E12" s="281">
        <v>2.247118494657578</v>
      </c>
      <c r="F12" s="127">
        <v>0.5200277475197047</v>
      </c>
      <c r="G12" s="281">
        <v>5.7918047051500965</v>
      </c>
      <c r="H12" s="127">
        <v>6.499635536819252</v>
      </c>
      <c r="I12" s="190">
        <v>5.37234042553192</v>
      </c>
      <c r="J12" s="281">
        <v>10</v>
      </c>
      <c r="K12" s="127">
        <v>4.64214144286808</v>
      </c>
      <c r="L12" s="190">
        <v>8.436687901247282</v>
      </c>
      <c r="M12" s="152">
        <v>4.999999999999999</v>
      </c>
      <c r="N12" s="152">
        <v>3.452761782896139</v>
      </c>
      <c r="O12" s="281">
        <v>4.065934065934066</v>
      </c>
      <c r="P12" s="152">
        <v>6.3310580204778155</v>
      </c>
      <c r="Q12" s="190">
        <v>4.838709677419356</v>
      </c>
      <c r="R12" s="281">
        <v>8.275862068965518</v>
      </c>
      <c r="S12" s="127">
        <v>8.43283582089553</v>
      </c>
      <c r="T12" s="152">
        <v>8.07745845894464</v>
      </c>
      <c r="U12" s="152">
        <v>7.434736792333584</v>
      </c>
      <c r="V12" s="127"/>
    </row>
    <row r="13" spans="1:22" ht="12.75">
      <c r="A13" s="145" t="s">
        <v>38</v>
      </c>
      <c r="B13" s="12" t="s">
        <v>39</v>
      </c>
      <c r="C13" s="281">
        <v>6.666666666666666</v>
      </c>
      <c r="D13" s="127">
        <v>10</v>
      </c>
      <c r="E13" s="281">
        <v>4.004693559151133</v>
      </c>
      <c r="F13" s="127">
        <v>1.2505317437749317</v>
      </c>
      <c r="G13" s="281">
        <v>8.404814781619182</v>
      </c>
      <c r="H13" s="127">
        <v>8.424126117437481</v>
      </c>
      <c r="I13" s="190">
        <v>9.574468085106385</v>
      </c>
      <c r="J13" s="281">
        <v>7.392347998725687</v>
      </c>
      <c r="K13" s="127">
        <v>6.10960860288359</v>
      </c>
      <c r="L13" s="190">
        <v>8.874939087103016</v>
      </c>
      <c r="M13" s="152">
        <v>5.263157894736842</v>
      </c>
      <c r="N13" s="152">
        <v>8.170185540627</v>
      </c>
      <c r="O13" s="281">
        <v>5.714285714285712</v>
      </c>
      <c r="P13" s="152">
        <v>7.372013651877135</v>
      </c>
      <c r="Q13" s="190">
        <v>10</v>
      </c>
      <c r="R13" s="281">
        <v>8.793103448275861</v>
      </c>
      <c r="S13" s="127">
        <v>8.13432835820895</v>
      </c>
      <c r="T13" s="152">
        <v>9.72498364288721</v>
      </c>
      <c r="U13" s="152">
        <v>8.556148640140766</v>
      </c>
      <c r="V13" s="127">
        <v>9.044127386712868</v>
      </c>
    </row>
    <row r="14" spans="1:22" ht="12.75">
      <c r="A14" s="145" t="s">
        <v>40</v>
      </c>
      <c r="B14" s="12" t="s">
        <v>41</v>
      </c>
      <c r="C14" s="281">
        <v>2.7777777777777777</v>
      </c>
      <c r="D14" s="127">
        <v>2.8654970760233933</v>
      </c>
      <c r="E14" s="281">
        <v>1.3448193284060903</v>
      </c>
      <c r="F14" s="127">
        <v>0.44526658633050886</v>
      </c>
      <c r="G14" s="281">
        <v>4.561510946344087</v>
      </c>
      <c r="H14" s="127">
        <v>1.3842674767144636</v>
      </c>
      <c r="I14" s="190">
        <v>3.085106382978722</v>
      </c>
      <c r="J14" s="281">
        <v>9.613789125239316</v>
      </c>
      <c r="K14" s="127">
        <v>6.639918314351965</v>
      </c>
      <c r="L14" s="190">
        <v>9.58778497933098</v>
      </c>
      <c r="M14" s="152">
        <v>1.3157894736842106</v>
      </c>
      <c r="N14" s="152">
        <v>2.906803156323309</v>
      </c>
      <c r="O14" s="281">
        <v>0.3296703296703418</v>
      </c>
      <c r="P14" s="152">
        <v>4.300341296928327</v>
      </c>
      <c r="Q14" s="190">
        <v>1.2903225806451597</v>
      </c>
      <c r="R14" s="281">
        <v>4.568965517241379</v>
      </c>
      <c r="S14" s="127">
        <v>6.417910447761191</v>
      </c>
      <c r="T14" s="152">
        <v>9.497150903870256</v>
      </c>
      <c r="U14" s="152">
        <v>7.977161705503903</v>
      </c>
      <c r="V14" s="127">
        <v>4.541700526839186</v>
      </c>
    </row>
    <row r="15" spans="1:22" ht="12.75">
      <c r="A15" s="145" t="s">
        <v>42</v>
      </c>
      <c r="B15" s="12" t="s">
        <v>43</v>
      </c>
      <c r="C15" s="281">
        <v>6.666666666666666</v>
      </c>
      <c r="D15" s="127">
        <v>9.53216374269006</v>
      </c>
      <c r="E15" s="281">
        <v>4.375633526877014</v>
      </c>
      <c r="F15" s="127">
        <v>0.8189424895638635</v>
      </c>
      <c r="G15" s="281">
        <v>6.767042878994975</v>
      </c>
      <c r="H15" s="127">
        <v>7.803858701350776</v>
      </c>
      <c r="I15" s="190">
        <v>7.765957446808517</v>
      </c>
      <c r="J15" s="281">
        <v>8.43108818018859</v>
      </c>
      <c r="K15" s="127">
        <v>9.702679897373468</v>
      </c>
      <c r="L15" s="190">
        <v>9.148313119752974</v>
      </c>
      <c r="M15" s="152">
        <v>7.368421052631579</v>
      </c>
      <c r="N15" s="152">
        <v>5.495841330774152</v>
      </c>
      <c r="O15" s="281">
        <v>6.92307692307693</v>
      </c>
      <c r="P15" s="152">
        <v>6.2457337883959045</v>
      </c>
      <c r="Q15" s="190">
        <v>8.70967741935484</v>
      </c>
      <c r="R15" s="281">
        <v>7.844827586206896</v>
      </c>
      <c r="S15" s="284">
        <v>9.25373134328358</v>
      </c>
      <c r="T15" s="152">
        <v>9.319321455898582</v>
      </c>
      <c r="U15" s="152">
        <v>8.3222476046254</v>
      </c>
      <c r="V15" s="127">
        <v>7.847675307918806</v>
      </c>
    </row>
    <row r="16" spans="1:22" ht="12.75">
      <c r="A16" s="145" t="s">
        <v>44</v>
      </c>
      <c r="B16" s="12" t="s">
        <v>45</v>
      </c>
      <c r="C16" s="281">
        <v>6.111111111111112</v>
      </c>
      <c r="D16" s="127">
        <v>9.53216374269006</v>
      </c>
      <c r="E16" s="281">
        <v>5.294542866988428</v>
      </c>
      <c r="F16" s="127">
        <v>2.010103683776977</v>
      </c>
      <c r="G16" s="281">
        <v>5.479118626820202</v>
      </c>
      <c r="H16" s="127">
        <v>5.887682942155877</v>
      </c>
      <c r="I16" s="190">
        <v>8.031914893617028</v>
      </c>
      <c r="J16" s="281">
        <v>6.656981526499495</v>
      </c>
      <c r="K16" s="127">
        <v>6.171046134007046</v>
      </c>
      <c r="L16" s="190">
        <v>9.525594265532623</v>
      </c>
      <c r="M16" s="152">
        <v>1.5789473684210529</v>
      </c>
      <c r="N16" s="152">
        <v>7.611431008743868</v>
      </c>
      <c r="O16" s="281">
        <v>8.131868131868131</v>
      </c>
      <c r="P16" s="152">
        <v>7.047781569965871</v>
      </c>
      <c r="Q16" s="190">
        <v>6.774193548387096</v>
      </c>
      <c r="R16" s="281">
        <v>8.793103448275861</v>
      </c>
      <c r="S16" s="127">
        <v>7.38805970149254</v>
      </c>
      <c r="T16" s="152">
        <v>8.224706828825092</v>
      </c>
      <c r="U16" s="152">
        <v>6.707094330060318</v>
      </c>
      <c r="V16" s="127">
        <v>8.194331702634077</v>
      </c>
    </row>
    <row r="17" spans="1:22" ht="12.75">
      <c r="A17" s="145" t="s">
        <v>46</v>
      </c>
      <c r="B17" s="12" t="s">
        <v>47</v>
      </c>
      <c r="C17" s="281">
        <v>5.555555555555555</v>
      </c>
      <c r="D17" s="127">
        <v>9.298245614035087</v>
      </c>
      <c r="E17" s="281">
        <v>5.338729461861533</v>
      </c>
      <c r="F17" s="127">
        <v>2.154264988765899</v>
      </c>
      <c r="G17" s="281">
        <v>7.680863573795767</v>
      </c>
      <c r="H17" s="127">
        <v>6.273932787251013</v>
      </c>
      <c r="I17" s="190">
        <v>7.819148936170216</v>
      </c>
      <c r="J17" s="281">
        <v>9.110668375523058</v>
      </c>
      <c r="K17" s="127">
        <v>6.319154990027917</v>
      </c>
      <c r="L17" s="190">
        <v>8.885778510968551</v>
      </c>
      <c r="M17" s="152">
        <v>2.631578947368421</v>
      </c>
      <c r="N17" s="152">
        <v>6.263595649392196</v>
      </c>
      <c r="O17" s="281">
        <v>7.252747252747255</v>
      </c>
      <c r="P17" s="152">
        <v>5.733788395904437</v>
      </c>
      <c r="Q17" s="190">
        <v>6.451612903225808</v>
      </c>
      <c r="R17" s="281">
        <v>9.310344827586206</v>
      </c>
      <c r="S17" s="127">
        <v>8.35820895522389</v>
      </c>
      <c r="T17" s="152">
        <v>8.971278329207378</v>
      </c>
      <c r="U17" s="152">
        <v>6.699660181044007</v>
      </c>
      <c r="V17" s="127">
        <v>8.467917808295569</v>
      </c>
    </row>
    <row r="18" spans="1:22" ht="12.75">
      <c r="A18" s="145" t="s">
        <v>48</v>
      </c>
      <c r="B18" s="12" t="s">
        <v>49</v>
      </c>
      <c r="C18" s="281">
        <v>2.7777777777777777</v>
      </c>
      <c r="D18" s="127">
        <v>8.947368421052632</v>
      </c>
      <c r="E18" s="281">
        <v>3.6019908700050376</v>
      </c>
      <c r="F18" s="127">
        <v>0.6798479116136779</v>
      </c>
      <c r="G18" s="281">
        <v>4.106298558180062</v>
      </c>
      <c r="H18" s="127">
        <v>3.710863499441479</v>
      </c>
      <c r="I18" s="190">
        <v>3.8829787234042543</v>
      </c>
      <c r="J18" s="281">
        <v>5.238653674881659</v>
      </c>
      <c r="K18" s="127">
        <v>5.04472108820503</v>
      </c>
      <c r="L18" s="190">
        <v>5.790282348136118</v>
      </c>
      <c r="M18" s="152">
        <v>4.7368421052631575</v>
      </c>
      <c r="N18" s="152">
        <v>5.515035188739603</v>
      </c>
      <c r="O18" s="281">
        <v>7.032967032967033</v>
      </c>
      <c r="P18" s="152">
        <v>7.730375426621161</v>
      </c>
      <c r="Q18" s="190">
        <v>3.5483870967741926</v>
      </c>
      <c r="R18" s="281">
        <v>9.051724137931034</v>
      </c>
      <c r="S18" s="127">
        <v>8.208955223880599</v>
      </c>
      <c r="T18" s="152">
        <v>8.882234417410913</v>
      </c>
      <c r="U18" s="152">
        <v>4.4199102127862115</v>
      </c>
      <c r="V18" s="127"/>
    </row>
    <row r="19" spans="1:22" ht="12.75">
      <c r="A19" s="145" t="s">
        <v>50</v>
      </c>
      <c r="B19" s="12" t="s">
        <v>51</v>
      </c>
      <c r="C19" s="281">
        <v>1.666666666666667</v>
      </c>
      <c r="D19" s="127">
        <v>5.84795321637427</v>
      </c>
      <c r="E19" s="281">
        <v>1.4493908180040826</v>
      </c>
      <c r="F19" s="127">
        <v>0.45657534338949307</v>
      </c>
      <c r="G19" s="281">
        <v>2.8198900650607523</v>
      </c>
      <c r="H19" s="127">
        <v>3.7591281886562697</v>
      </c>
      <c r="I19" s="190">
        <v>5.212765957446807</v>
      </c>
      <c r="J19" s="281">
        <v>8.212452354953319</v>
      </c>
      <c r="K19" s="127">
        <v>6.0449217836779905</v>
      </c>
      <c r="L19" s="190">
        <v>9.004014013578567</v>
      </c>
      <c r="M19" s="152">
        <v>6.184210526315791</v>
      </c>
      <c r="N19" s="152">
        <v>3.435700575815739</v>
      </c>
      <c r="O19" s="281">
        <v>0.21978021978022272</v>
      </c>
      <c r="P19" s="152">
        <v>4.112627986348122</v>
      </c>
      <c r="Q19" s="190">
        <v>0</v>
      </c>
      <c r="R19" s="281">
        <v>8.706896551724139</v>
      </c>
      <c r="S19" s="127">
        <v>8.208955223880599</v>
      </c>
      <c r="T19" s="152">
        <v>9.382804309453453</v>
      </c>
      <c r="U19" s="152">
        <v>5.5711570722273915</v>
      </c>
      <c r="V19" s="127">
        <v>6.006521401369762</v>
      </c>
    </row>
    <row r="20" spans="1:22" ht="12.75">
      <c r="A20" s="145" t="s">
        <v>52</v>
      </c>
      <c r="B20" s="12" t="s">
        <v>53</v>
      </c>
      <c r="C20" s="281">
        <v>5.000000000000001</v>
      </c>
      <c r="D20" s="127">
        <v>9.82456140350877</v>
      </c>
      <c r="E20" s="281"/>
      <c r="F20" s="127"/>
      <c r="G20" s="281">
        <v>9.869354139718812</v>
      </c>
      <c r="H20" s="127">
        <v>8.526752501884541</v>
      </c>
      <c r="I20" s="190">
        <v>10</v>
      </c>
      <c r="J20" s="281">
        <v>5.727109251843755</v>
      </c>
      <c r="K20" s="127">
        <v>6.580407748785672</v>
      </c>
      <c r="L20" s="190">
        <v>9.226324015591054</v>
      </c>
      <c r="M20" s="152">
        <v>3.2894736842105265</v>
      </c>
      <c r="N20" s="152">
        <v>7.532522925997013</v>
      </c>
      <c r="O20" s="281">
        <v>8.461538461538456</v>
      </c>
      <c r="P20" s="152">
        <v>8.447098976109213</v>
      </c>
      <c r="Q20" s="190">
        <v>7.096774193548389</v>
      </c>
      <c r="R20" s="281">
        <v>10</v>
      </c>
      <c r="S20" s="127">
        <v>9.029850746268659</v>
      </c>
      <c r="T20" s="152"/>
      <c r="U20" s="152">
        <v>10</v>
      </c>
      <c r="V20" s="127"/>
    </row>
    <row r="21" spans="1:22" ht="12.75">
      <c r="A21" s="145" t="s">
        <v>54</v>
      </c>
      <c r="B21" s="12" t="s">
        <v>55</v>
      </c>
      <c r="C21" s="281">
        <v>7.777777777777778</v>
      </c>
      <c r="D21" s="127">
        <v>9.82456140350877</v>
      </c>
      <c r="E21" s="281">
        <v>4.394664719144528</v>
      </c>
      <c r="F21" s="127">
        <v>1.0434687835892877</v>
      </c>
      <c r="G21" s="281">
        <v>4.231875267950571</v>
      </c>
      <c r="H21" s="127">
        <v>2.5962442394298946</v>
      </c>
      <c r="I21" s="190">
        <v>9.840425531914894</v>
      </c>
      <c r="J21" s="281">
        <v>6.576519482294733</v>
      </c>
      <c r="K21" s="127">
        <v>6.173020929870008</v>
      </c>
      <c r="L21" s="190">
        <v>9.604184499207143</v>
      </c>
      <c r="M21" s="152">
        <v>7.368421052631579</v>
      </c>
      <c r="N21" s="152">
        <v>3.99872040946897</v>
      </c>
      <c r="O21" s="281">
        <v>6.92307692307693</v>
      </c>
      <c r="P21" s="152">
        <v>9.095563139931741</v>
      </c>
      <c r="Q21" s="190">
        <v>8.387096774193548</v>
      </c>
      <c r="R21" s="281">
        <v>8.275862068965518</v>
      </c>
      <c r="S21" s="127">
        <v>9.029850746268659</v>
      </c>
      <c r="T21" s="152">
        <v>9.374073884018806</v>
      </c>
      <c r="U21" s="152">
        <v>4.9760304274873315</v>
      </c>
      <c r="V21" s="127">
        <v>5.52978872164314</v>
      </c>
    </row>
    <row r="22" spans="1:22" ht="12.75">
      <c r="A22" s="145" t="s">
        <v>56</v>
      </c>
      <c r="B22" s="12" t="s">
        <v>57</v>
      </c>
      <c r="C22" s="281">
        <v>2.4404209223150723</v>
      </c>
      <c r="D22" s="127"/>
      <c r="E22" s="281"/>
      <c r="F22" s="127">
        <v>3.0397322626327155</v>
      </c>
      <c r="G22" s="281">
        <v>4.000525721633629</v>
      </c>
      <c r="H22" s="127">
        <v>7.981231850480798</v>
      </c>
      <c r="I22" s="190">
        <v>7.553191489361705</v>
      </c>
      <c r="J22" s="281">
        <v>8.456577523566637</v>
      </c>
      <c r="K22" s="127">
        <v>4.274007861796417</v>
      </c>
      <c r="L22" s="190">
        <v>6.657837369127948</v>
      </c>
      <c r="M22" s="152">
        <v>0.5263157894736845</v>
      </c>
      <c r="N22" s="152">
        <v>3.5060780550223924</v>
      </c>
      <c r="O22" s="281">
        <v>8.241758241758234</v>
      </c>
      <c r="P22" s="152">
        <v>8.293515358361775</v>
      </c>
      <c r="Q22" s="190">
        <v>8.70967741935484</v>
      </c>
      <c r="R22" s="281">
        <v>7.931034482758621</v>
      </c>
      <c r="S22" s="127">
        <v>8.7313432835821</v>
      </c>
      <c r="T22" s="152">
        <v>5.047531677084523</v>
      </c>
      <c r="U22" s="152"/>
      <c r="V22" s="127"/>
    </row>
    <row r="23" spans="1:22" ht="12.75">
      <c r="A23" s="145" t="s">
        <v>58</v>
      </c>
      <c r="B23" s="12" t="s">
        <v>59</v>
      </c>
      <c r="C23" s="281">
        <v>3.8888888888888884</v>
      </c>
      <c r="D23" s="127">
        <v>9.883040935672515</v>
      </c>
      <c r="E23" s="281">
        <v>4.414435774875385</v>
      </c>
      <c r="F23" s="127">
        <v>2.5745185181631625</v>
      </c>
      <c r="G23" s="281">
        <v>3.2806185699227006</v>
      </c>
      <c r="H23" s="127">
        <v>5.463409100036061</v>
      </c>
      <c r="I23" s="190">
        <v>3.8297872340425556</v>
      </c>
      <c r="J23" s="281">
        <v>4.000342094348926</v>
      </c>
      <c r="K23" s="127">
        <v>5.331984187734814</v>
      </c>
      <c r="L23" s="190">
        <v>7.4889784300480216</v>
      </c>
      <c r="M23" s="152">
        <v>3.1578947368421053</v>
      </c>
      <c r="N23" s="152">
        <v>6.87993175517168</v>
      </c>
      <c r="O23" s="281">
        <v>8.681318681318679</v>
      </c>
      <c r="P23" s="152">
        <v>5.511945392491468</v>
      </c>
      <c r="Q23" s="190">
        <v>5.483870967741936</v>
      </c>
      <c r="R23" s="281">
        <v>8.96551724137931</v>
      </c>
      <c r="S23" s="127">
        <v>7.537313432835821</v>
      </c>
      <c r="T23" s="152">
        <v>9.098027304098284</v>
      </c>
      <c r="U23" s="152">
        <v>3.9687904105137517</v>
      </c>
      <c r="V23" s="127">
        <v>6.881118395458847</v>
      </c>
    </row>
    <row r="24" spans="1:22" ht="12.75">
      <c r="A24" s="145" t="s">
        <v>60</v>
      </c>
      <c r="B24" s="12" t="s">
        <v>61</v>
      </c>
      <c r="C24" s="281">
        <v>6.111111111111112</v>
      </c>
      <c r="D24" s="127">
        <v>6.257309941520468</v>
      </c>
      <c r="E24" s="281">
        <v>4.083921626724186</v>
      </c>
      <c r="F24" s="127">
        <v>3.4101269825086593</v>
      </c>
      <c r="G24" s="281">
        <v>7.37265140966737</v>
      </c>
      <c r="H24" s="127">
        <v>7.823138990499617</v>
      </c>
      <c r="I24" s="190">
        <v>5.797872340425537</v>
      </c>
      <c r="J24" s="281">
        <v>9.377019663762331</v>
      </c>
      <c r="K24" s="127">
        <v>8.29742204181485</v>
      </c>
      <c r="L24" s="190">
        <v>6.742730172664409</v>
      </c>
      <c r="M24" s="152">
        <v>5.526315789473685</v>
      </c>
      <c r="N24" s="152">
        <v>4.090424397526124</v>
      </c>
      <c r="O24" s="281">
        <v>10</v>
      </c>
      <c r="P24" s="152">
        <v>0.2730375426621163</v>
      </c>
      <c r="Q24" s="190">
        <v>4.516129032258063</v>
      </c>
      <c r="R24" s="281">
        <v>9.568965517241379</v>
      </c>
      <c r="S24" s="127">
        <v>9.85074626865672</v>
      </c>
      <c r="T24" s="152"/>
      <c r="U24" s="152">
        <v>6.695184665211087</v>
      </c>
      <c r="V24" s="127">
        <v>2.5335055783568343</v>
      </c>
    </row>
    <row r="25" spans="1:22" ht="12.75">
      <c r="A25" s="145" t="s">
        <v>62</v>
      </c>
      <c r="B25" s="12" t="s">
        <v>63</v>
      </c>
      <c r="C25" s="281">
        <v>3.333333333333334</v>
      </c>
      <c r="D25" s="127">
        <v>5.637426900584796</v>
      </c>
      <c r="E25" s="281">
        <v>2.1243936846212486</v>
      </c>
      <c r="F25" s="127">
        <v>1.0736625698225701</v>
      </c>
      <c r="G25" s="281">
        <v>5.268728397214856</v>
      </c>
      <c r="H25" s="127">
        <v>10</v>
      </c>
      <c r="I25" s="190">
        <v>0.5319148936170214</v>
      </c>
      <c r="J25" s="281">
        <v>8.123058994267087</v>
      </c>
      <c r="K25" s="127">
        <v>10</v>
      </c>
      <c r="L25" s="190">
        <v>6.033441250049565</v>
      </c>
      <c r="M25" s="152">
        <v>8.81578947368421</v>
      </c>
      <c r="N25" s="152">
        <v>3.1413947536788225</v>
      </c>
      <c r="O25" s="281">
        <v>6.92307692307693</v>
      </c>
      <c r="P25" s="152">
        <v>2.150170648464164</v>
      </c>
      <c r="Q25" s="190">
        <v>4.516129032258063</v>
      </c>
      <c r="R25" s="281">
        <v>8.017241379310345</v>
      </c>
      <c r="S25" s="127">
        <v>9.47761194029852</v>
      </c>
      <c r="T25" s="152"/>
      <c r="U25" s="152"/>
      <c r="V25" s="127">
        <v>6.231016227478301</v>
      </c>
    </row>
    <row r="26" spans="1:22" ht="12.75">
      <c r="A26" s="145" t="s">
        <v>64</v>
      </c>
      <c r="B26" s="12" t="s">
        <v>65</v>
      </c>
      <c r="C26" s="281">
        <v>6.666666666666666</v>
      </c>
      <c r="D26" s="127">
        <v>9.53216374269006</v>
      </c>
      <c r="E26" s="281"/>
      <c r="F26" s="127"/>
      <c r="G26" s="281">
        <v>5.857848671327065</v>
      </c>
      <c r="H26" s="127">
        <v>8.59577673516077</v>
      </c>
      <c r="I26" s="190">
        <v>8.617021276595748</v>
      </c>
      <c r="J26" s="281">
        <v>6.335253402125637</v>
      </c>
      <c r="K26" s="127">
        <v>4.114638572413497</v>
      </c>
      <c r="L26" s="190">
        <v>9.586221202385264</v>
      </c>
      <c r="M26" s="152">
        <v>4.2105263157894735</v>
      </c>
      <c r="N26" s="152">
        <v>1.7530390275111944</v>
      </c>
      <c r="O26" s="281">
        <v>7.6923076923076845</v>
      </c>
      <c r="P26" s="152">
        <v>7.320819112627986</v>
      </c>
      <c r="Q26" s="190">
        <v>7.741935483870966</v>
      </c>
      <c r="R26" s="281">
        <v>8.706896551724139</v>
      </c>
      <c r="S26" s="127">
        <v>7.83582089552239</v>
      </c>
      <c r="T26" s="152">
        <v>9.344983531244406</v>
      </c>
      <c r="U26" s="152">
        <v>5.304797767924459</v>
      </c>
      <c r="V26" s="127"/>
    </row>
    <row r="27" spans="1:22" ht="12.75">
      <c r="A27" s="145" t="s">
        <v>66</v>
      </c>
      <c r="B27" s="12" t="s">
        <v>67</v>
      </c>
      <c r="C27" s="281"/>
      <c r="D27" s="127">
        <v>6.140350877192984</v>
      </c>
      <c r="E27" s="281">
        <v>0.9773786362936785</v>
      </c>
      <c r="F27" s="127">
        <v>0.46483954033348607</v>
      </c>
      <c r="G27" s="281">
        <v>4.364707330729033</v>
      </c>
      <c r="H27" s="127">
        <v>9.868052971296198</v>
      </c>
      <c r="I27" s="190">
        <v>4.414893617021276</v>
      </c>
      <c r="J27" s="281">
        <v>0.8462279571063387</v>
      </c>
      <c r="K27" s="127">
        <v>0</v>
      </c>
      <c r="L27" s="190">
        <v>5.654952261091804</v>
      </c>
      <c r="M27" s="152">
        <v>7.368421052631579</v>
      </c>
      <c r="N27" s="152">
        <v>2.190232458946471</v>
      </c>
      <c r="O27" s="281">
        <v>1.648351648351647</v>
      </c>
      <c r="P27" s="152">
        <v>5.870307167235494</v>
      </c>
      <c r="Q27" s="190">
        <v>6.774193548387096</v>
      </c>
      <c r="R27" s="281">
        <v>0</v>
      </c>
      <c r="S27" s="127">
        <v>0</v>
      </c>
      <c r="T27" s="152">
        <v>4.837656144044598</v>
      </c>
      <c r="U27" s="152"/>
      <c r="V27" s="127">
        <v>0</v>
      </c>
    </row>
    <row r="28" spans="1:22" ht="12.75">
      <c r="A28" s="145" t="s">
        <v>68</v>
      </c>
      <c r="B28" s="12" t="s">
        <v>69</v>
      </c>
      <c r="C28" s="281">
        <v>7.222222222222222</v>
      </c>
      <c r="D28" s="127">
        <v>10</v>
      </c>
      <c r="E28" s="281">
        <v>4.863263164319765</v>
      </c>
      <c r="F28" s="127">
        <v>2.9185974052169166</v>
      </c>
      <c r="G28" s="281">
        <v>8.78607191295269</v>
      </c>
      <c r="H28" s="127">
        <v>8.648932602652813</v>
      </c>
      <c r="I28" s="190">
        <v>8.510638297872342</v>
      </c>
      <c r="J28" s="281">
        <v>7.189170106602694</v>
      </c>
      <c r="K28" s="127">
        <v>7.292702991237789</v>
      </c>
      <c r="L28" s="190">
        <v>6.034420155378073</v>
      </c>
      <c r="M28" s="152">
        <v>4.342105263157895</v>
      </c>
      <c r="N28" s="152">
        <v>6.839411388355725</v>
      </c>
      <c r="O28" s="281">
        <v>7.252747252747255</v>
      </c>
      <c r="P28" s="152">
        <v>8.447098976109213</v>
      </c>
      <c r="Q28" s="190">
        <v>9.03225806451613</v>
      </c>
      <c r="R28" s="281">
        <v>9.137931034482758</v>
      </c>
      <c r="S28" s="127">
        <v>7.3134328358209</v>
      </c>
      <c r="T28" s="152">
        <v>10</v>
      </c>
      <c r="U28" s="152">
        <v>8.088737634859948</v>
      </c>
      <c r="V28" s="127">
        <v>8.198829496862054</v>
      </c>
    </row>
    <row r="29" spans="1:22" ht="12.75">
      <c r="A29" s="145" t="s">
        <v>70</v>
      </c>
      <c r="B29" s="12" t="s">
        <v>71</v>
      </c>
      <c r="C29" s="281">
        <v>8.88888888888889</v>
      </c>
      <c r="D29" s="127"/>
      <c r="E29" s="281">
        <v>2.846931161663744</v>
      </c>
      <c r="F29" s="127"/>
      <c r="G29" s="281">
        <v>8.06292563644774</v>
      </c>
      <c r="H29" s="127">
        <v>9.348803236302643</v>
      </c>
      <c r="I29" s="190">
        <v>9.73404255319149</v>
      </c>
      <c r="J29" s="281">
        <v>6.991621096590899</v>
      </c>
      <c r="K29" s="127">
        <v>8.387093030055917</v>
      </c>
      <c r="L29" s="190">
        <v>9.72382227193085</v>
      </c>
      <c r="M29" s="152">
        <v>8.68421052631579</v>
      </c>
      <c r="N29" s="152">
        <v>6.649605459586264</v>
      </c>
      <c r="O29" s="281">
        <v>7.472527472527478</v>
      </c>
      <c r="P29" s="152">
        <v>10</v>
      </c>
      <c r="Q29" s="190">
        <v>8.064516129032258</v>
      </c>
      <c r="R29" s="281">
        <v>8.879310344827587</v>
      </c>
      <c r="S29" s="127">
        <v>9.32835820895523</v>
      </c>
      <c r="T29" s="152">
        <v>7.167726233319248</v>
      </c>
      <c r="U29" s="152">
        <v>8.20320719661962</v>
      </c>
      <c r="V29" s="127">
        <v>5.1606754940293795</v>
      </c>
    </row>
    <row r="30" spans="1:22" ht="12.75">
      <c r="A30" s="145" t="s">
        <v>72</v>
      </c>
      <c r="B30" s="12" t="s">
        <v>73</v>
      </c>
      <c r="C30" s="281">
        <v>6.666666666666666</v>
      </c>
      <c r="D30" s="127">
        <v>9.941520467836257</v>
      </c>
      <c r="E30" s="281">
        <v>5.817926372613079</v>
      </c>
      <c r="F30" s="127">
        <v>0.169056938415991</v>
      </c>
      <c r="G30" s="281">
        <v>8.98279152288858</v>
      </c>
      <c r="H30" s="127">
        <v>9.639077495840874</v>
      </c>
      <c r="I30" s="190">
        <v>7.606382978723404</v>
      </c>
      <c r="J30" s="281">
        <v>8.371393147043381</v>
      </c>
      <c r="K30" s="127">
        <v>6.8388796798187865</v>
      </c>
      <c r="L30" s="190">
        <v>8.954931175313783</v>
      </c>
      <c r="M30" s="152">
        <v>6.447368421052632</v>
      </c>
      <c r="N30" s="152">
        <v>6.2188099808061414</v>
      </c>
      <c r="O30" s="281">
        <v>7.6923076923076845</v>
      </c>
      <c r="P30" s="152">
        <v>8.34470989761092</v>
      </c>
      <c r="Q30" s="190">
        <v>9.354838709677418</v>
      </c>
      <c r="R30" s="281">
        <v>9.482758620689655</v>
      </c>
      <c r="S30" s="127">
        <v>8.58208955223881</v>
      </c>
      <c r="T30" s="152">
        <v>9.469914702437013</v>
      </c>
      <c r="U30" s="152"/>
      <c r="V30" s="127">
        <v>8.176206623134002</v>
      </c>
    </row>
    <row r="31" spans="1:22" ht="12.75">
      <c r="A31" s="145" t="s">
        <v>74</v>
      </c>
      <c r="B31" s="12" t="s">
        <v>75</v>
      </c>
      <c r="C31" s="281">
        <v>1.666666666666667</v>
      </c>
      <c r="D31" s="127">
        <v>7.192982456140351</v>
      </c>
      <c r="E31" s="281">
        <v>1.4361510939353028</v>
      </c>
      <c r="F31" s="127">
        <v>0.2576605286703286</v>
      </c>
      <c r="G31" s="281">
        <v>4.013930797443806</v>
      </c>
      <c r="H31" s="127">
        <v>7.277883728076593</v>
      </c>
      <c r="I31" s="190">
        <v>7.1276595744680895</v>
      </c>
      <c r="J31" s="281">
        <v>9.400793877446613</v>
      </c>
      <c r="K31" s="127">
        <v>6.597519369104898</v>
      </c>
      <c r="L31" s="190">
        <v>5.18822251293585</v>
      </c>
      <c r="M31" s="152">
        <v>9.210526315789473</v>
      </c>
      <c r="N31" s="152">
        <v>1.194284495628066</v>
      </c>
      <c r="O31" s="281">
        <v>2.1978021978021958</v>
      </c>
      <c r="P31" s="152">
        <v>4.539249146757678</v>
      </c>
      <c r="Q31" s="190">
        <v>3.5483870967741926</v>
      </c>
      <c r="R31" s="281">
        <v>8.96551724137931</v>
      </c>
      <c r="S31" s="127">
        <v>9.40298507462687</v>
      </c>
      <c r="T31" s="152">
        <v>8.440711302359121</v>
      </c>
      <c r="U31" s="152">
        <v>5.6615309013044115</v>
      </c>
      <c r="V31" s="127">
        <v>5.861222785476883</v>
      </c>
    </row>
    <row r="32" spans="1:22" ht="12.75">
      <c r="A32" s="145" t="s">
        <v>76</v>
      </c>
      <c r="B32" s="12" t="s">
        <v>77</v>
      </c>
      <c r="C32" s="281">
        <v>4.444444444444445</v>
      </c>
      <c r="D32" s="127">
        <v>8.596491228070175</v>
      </c>
      <c r="E32" s="281">
        <v>2.7684238524056237</v>
      </c>
      <c r="F32" s="127">
        <v>1.2827538104229628</v>
      </c>
      <c r="G32" s="281">
        <v>5.963709556639141</v>
      </c>
      <c r="H32" s="127">
        <v>3.4459922187374428</v>
      </c>
      <c r="I32" s="190">
        <v>2.3936170212765964</v>
      </c>
      <c r="J32" s="281">
        <v>0</v>
      </c>
      <c r="K32" s="127">
        <v>5.620032363427796</v>
      </c>
      <c r="L32" s="190">
        <v>7.945345847916362</v>
      </c>
      <c r="M32" s="152">
        <v>4.7368421052631575</v>
      </c>
      <c r="N32" s="152">
        <v>3.407976114310088</v>
      </c>
      <c r="O32" s="281">
        <v>6.263736263736261</v>
      </c>
      <c r="P32" s="152">
        <v>2.986348122866894</v>
      </c>
      <c r="Q32" s="190">
        <v>0.6451612903225813</v>
      </c>
      <c r="R32" s="281">
        <v>8.96551724137931</v>
      </c>
      <c r="S32" s="127">
        <v>6.417910447761191</v>
      </c>
      <c r="T32" s="152">
        <v>8.977048939069354</v>
      </c>
      <c r="U32" s="152">
        <v>6.930397278366164</v>
      </c>
      <c r="V32" s="127"/>
    </row>
    <row r="33" spans="1:22" ht="12.75">
      <c r="A33" s="145" t="s">
        <v>78</v>
      </c>
      <c r="B33" s="12" t="s">
        <v>79</v>
      </c>
      <c r="C33" s="281">
        <v>2.2222222222222228</v>
      </c>
      <c r="D33" s="127">
        <v>9.35672514619883</v>
      </c>
      <c r="E33" s="281">
        <v>1.9091938347171453</v>
      </c>
      <c r="F33" s="127">
        <v>0</v>
      </c>
      <c r="G33" s="281">
        <v>3.8615749878148895</v>
      </c>
      <c r="H33" s="127">
        <v>0.5952288846658516</v>
      </c>
      <c r="I33" s="190">
        <v>5.744680851063829</v>
      </c>
      <c r="J33" s="281">
        <v>9.845283214703796</v>
      </c>
      <c r="K33" s="127">
        <v>4.5769326689580865</v>
      </c>
      <c r="L33" s="190">
        <v>9.486644627527179</v>
      </c>
      <c r="M33" s="152">
        <v>4.86842105263158</v>
      </c>
      <c r="N33" s="152">
        <v>1.3627639155470237</v>
      </c>
      <c r="O33" s="281">
        <v>1.3186813186813207</v>
      </c>
      <c r="P33" s="152">
        <v>0</v>
      </c>
      <c r="Q33" s="190">
        <v>4.516129032258063</v>
      </c>
      <c r="R33" s="281">
        <v>8.53448275862069</v>
      </c>
      <c r="S33" s="127">
        <v>8.43283582089553</v>
      </c>
      <c r="T33" s="152">
        <v>8.836945063322524</v>
      </c>
      <c r="U33" s="152">
        <v>6.508803661160043</v>
      </c>
      <c r="V33" s="127"/>
    </row>
    <row r="34" spans="1:22" ht="12.75">
      <c r="A34" s="145" t="s">
        <v>80</v>
      </c>
      <c r="B34" s="12" t="s">
        <v>81</v>
      </c>
      <c r="C34" s="281">
        <v>2.2222222222222228</v>
      </c>
      <c r="D34" s="127">
        <v>9.649122807017545</v>
      </c>
      <c r="E34" s="281">
        <v>3.148601136414994</v>
      </c>
      <c r="F34" s="127">
        <v>0.8981392514114526</v>
      </c>
      <c r="G34" s="281">
        <v>6.163144273309069</v>
      </c>
      <c r="H34" s="127">
        <v>6.480097373964484</v>
      </c>
      <c r="I34" s="190">
        <v>6.329787234042557</v>
      </c>
      <c r="J34" s="281">
        <v>8.585900466304585</v>
      </c>
      <c r="K34" s="127">
        <v>5.071541785993437</v>
      </c>
      <c r="L34" s="190">
        <v>6.372391997743133</v>
      </c>
      <c r="M34" s="152">
        <v>8.68421052631579</v>
      </c>
      <c r="N34" s="152">
        <v>3.1605886116442736</v>
      </c>
      <c r="O34" s="281">
        <v>5.714285714285712</v>
      </c>
      <c r="P34" s="152">
        <v>4.7269624573378834</v>
      </c>
      <c r="Q34" s="190">
        <v>4.516129032258063</v>
      </c>
      <c r="R34" s="281">
        <v>9.568965517241379</v>
      </c>
      <c r="S34" s="127">
        <v>8.13432835820895</v>
      </c>
      <c r="T34" s="152">
        <v>8.61891421394542</v>
      </c>
      <c r="U34" s="152">
        <v>8.057877548405438</v>
      </c>
      <c r="V34" s="127">
        <v>5.677339530548222</v>
      </c>
    </row>
    <row r="35" spans="1:22" ht="12.75">
      <c r="A35" s="145" t="s">
        <v>82</v>
      </c>
      <c r="B35" s="12" t="s">
        <v>83</v>
      </c>
      <c r="C35" s="281">
        <v>6.666666666666666</v>
      </c>
      <c r="D35" s="127">
        <v>10</v>
      </c>
      <c r="E35" s="281">
        <v>4.016740926467489</v>
      </c>
      <c r="F35" s="127">
        <v>0.9981637666065164</v>
      </c>
      <c r="G35" s="281">
        <v>3.796256053069614</v>
      </c>
      <c r="H35" s="127">
        <v>0</v>
      </c>
      <c r="I35" s="190">
        <v>8.138297872340425</v>
      </c>
      <c r="J35" s="281">
        <v>3.6675723915742964</v>
      </c>
      <c r="K35" s="127">
        <v>4.892628395728284</v>
      </c>
      <c r="L35" s="190">
        <v>6.660621824471848</v>
      </c>
      <c r="M35" s="152">
        <v>5.526315789473685</v>
      </c>
      <c r="N35" s="152">
        <v>5.766687993175515</v>
      </c>
      <c r="O35" s="281">
        <v>8.351648351648354</v>
      </c>
      <c r="P35" s="152">
        <v>6.604095563139931</v>
      </c>
      <c r="Q35" s="190">
        <v>4.838709677419356</v>
      </c>
      <c r="R35" s="281">
        <v>9.224137931034482</v>
      </c>
      <c r="S35" s="127">
        <v>7.91044776119403</v>
      </c>
      <c r="T35" s="152">
        <v>8.593392548753066</v>
      </c>
      <c r="U35" s="152">
        <v>5.213114974585375</v>
      </c>
      <c r="V35" s="127">
        <v>7.043253360163112</v>
      </c>
    </row>
    <row r="36" spans="1:22" ht="12.75">
      <c r="A36" s="145" t="s">
        <v>84</v>
      </c>
      <c r="B36" s="12" t="s">
        <v>85</v>
      </c>
      <c r="C36" s="281">
        <v>6.111111111111112</v>
      </c>
      <c r="D36" s="127">
        <v>10</v>
      </c>
      <c r="E36" s="281">
        <v>5.022800142961923</v>
      </c>
      <c r="F36" s="127">
        <v>1.8405298419794922</v>
      </c>
      <c r="G36" s="281">
        <v>8.18433500092267</v>
      </c>
      <c r="H36" s="127">
        <v>8.45334501738064</v>
      </c>
      <c r="I36" s="190">
        <v>9.255319148936174</v>
      </c>
      <c r="J36" s="281">
        <v>9.064225806423122</v>
      </c>
      <c r="K36" s="127">
        <v>6.331820471477631</v>
      </c>
      <c r="L36" s="190">
        <v>10</v>
      </c>
      <c r="M36" s="152">
        <v>9.342105263157896</v>
      </c>
      <c r="N36" s="152">
        <v>7.189166133503944</v>
      </c>
      <c r="O36" s="281">
        <v>8.351648351648354</v>
      </c>
      <c r="P36" s="152">
        <v>8.19112627986348</v>
      </c>
      <c r="Q36" s="190">
        <v>9.03225806451613</v>
      </c>
      <c r="R36" s="281">
        <v>9.224137931034482</v>
      </c>
      <c r="S36" s="127">
        <v>7.16417910447761</v>
      </c>
      <c r="T36" s="152">
        <v>9.86151667882247</v>
      </c>
      <c r="U36" s="152">
        <v>8.331549539718218</v>
      </c>
      <c r="V36" s="127">
        <v>6.298656991588655</v>
      </c>
    </row>
    <row r="37" spans="1:22" ht="12.75">
      <c r="A37" s="145" t="s">
        <v>86</v>
      </c>
      <c r="B37" s="12" t="s">
        <v>87</v>
      </c>
      <c r="C37" s="281">
        <v>5.555555555555555</v>
      </c>
      <c r="D37" s="127">
        <v>9.941520467836257</v>
      </c>
      <c r="E37" s="281">
        <v>5.304176137902319</v>
      </c>
      <c r="F37" s="127">
        <v>4.588450204490366</v>
      </c>
      <c r="G37" s="281">
        <v>10</v>
      </c>
      <c r="H37" s="127">
        <v>8.369984992262975</v>
      </c>
      <c r="I37" s="190">
        <v>7.659574468085111</v>
      </c>
      <c r="J37" s="281">
        <v>9.346366226665706</v>
      </c>
      <c r="K37" s="127">
        <v>6.599428756555921</v>
      </c>
      <c r="L37" s="190">
        <v>7.67872418317149</v>
      </c>
      <c r="M37" s="152">
        <v>6.7105263157894735</v>
      </c>
      <c r="N37" s="152">
        <v>0</v>
      </c>
      <c r="O37" s="281">
        <v>9.45054945054945</v>
      </c>
      <c r="P37" s="152">
        <v>8.506825938566553</v>
      </c>
      <c r="Q37" s="190">
        <v>9.03225806451613</v>
      </c>
      <c r="R37" s="281">
        <v>9.396551724137932</v>
      </c>
      <c r="S37" s="127">
        <v>7.91044776119403</v>
      </c>
      <c r="T37" s="152">
        <v>8.825066580402828</v>
      </c>
      <c r="U37" s="152">
        <v>8.732619361901339</v>
      </c>
      <c r="V37" s="127"/>
    </row>
    <row r="38" spans="1:22" ht="12.75">
      <c r="A38" s="145" t="s">
        <v>88</v>
      </c>
      <c r="B38" s="12" t="s">
        <v>89</v>
      </c>
      <c r="C38" s="281">
        <v>0</v>
      </c>
      <c r="D38" s="127">
        <v>0</v>
      </c>
      <c r="E38" s="281"/>
      <c r="F38" s="127"/>
      <c r="G38" s="281">
        <v>0</v>
      </c>
      <c r="H38" s="127">
        <v>6.587901477957148</v>
      </c>
      <c r="I38" s="190">
        <v>0</v>
      </c>
      <c r="J38" s="281">
        <v>0.32866552749280636</v>
      </c>
      <c r="K38" s="127">
        <v>3.4147653221356924</v>
      </c>
      <c r="L38" s="190">
        <v>4.798000382658256</v>
      </c>
      <c r="M38" s="152">
        <v>3.6842105263157894</v>
      </c>
      <c r="N38" s="152">
        <v>7.65195137555982</v>
      </c>
      <c r="O38" s="281">
        <v>0</v>
      </c>
      <c r="P38" s="152">
        <v>6.0921501706484635</v>
      </c>
      <c r="Q38" s="190">
        <v>2.5806451612903225</v>
      </c>
      <c r="R38" s="281">
        <v>7.5</v>
      </c>
      <c r="S38" s="127">
        <v>6.56716417910448</v>
      </c>
      <c r="T38" s="152">
        <v>0</v>
      </c>
      <c r="U38" s="152">
        <v>0</v>
      </c>
      <c r="V38" s="127">
        <v>5.776607264508974</v>
      </c>
    </row>
    <row r="39" spans="1:22" ht="12.75">
      <c r="A39" s="145" t="s">
        <v>90</v>
      </c>
      <c r="B39" s="12" t="s">
        <v>91</v>
      </c>
      <c r="C39" s="281">
        <v>6.111111111111112</v>
      </c>
      <c r="D39" s="127">
        <v>9.707602339181287</v>
      </c>
      <c r="E39" s="281">
        <v>5.2100759629707944</v>
      </c>
      <c r="F39" s="127">
        <v>2.9237503054339498</v>
      </c>
      <c r="G39" s="281">
        <v>7.187640240662775</v>
      </c>
      <c r="H39" s="127">
        <v>7.166414460133261</v>
      </c>
      <c r="I39" s="190">
        <v>8.563829787234049</v>
      </c>
      <c r="J39" s="281">
        <v>6.6043607817030825</v>
      </c>
      <c r="K39" s="127">
        <v>6.045210651033126</v>
      </c>
      <c r="L39" s="190">
        <v>9.579501628221085</v>
      </c>
      <c r="M39" s="152">
        <v>10</v>
      </c>
      <c r="N39" s="152">
        <v>2.789507357645555</v>
      </c>
      <c r="O39" s="281">
        <v>6.703296703296706</v>
      </c>
      <c r="P39" s="152">
        <v>7.662116040955631</v>
      </c>
      <c r="Q39" s="190">
        <v>7.419354838709678</v>
      </c>
      <c r="R39" s="281">
        <v>7.758620689655173</v>
      </c>
      <c r="S39" s="127">
        <v>9.62686567164179</v>
      </c>
      <c r="T39" s="152">
        <v>7.4728525486397634</v>
      </c>
      <c r="U39" s="152">
        <v>6.914997978709336</v>
      </c>
      <c r="V39" s="127">
        <v>6.69781570466564</v>
      </c>
    </row>
    <row r="40" spans="1:22" ht="12.75">
      <c r="A40" s="188" t="s">
        <v>92</v>
      </c>
      <c r="B40" s="17" t="s">
        <v>93</v>
      </c>
      <c r="C40" s="285"/>
      <c r="D40" s="139">
        <v>9.999468074716521</v>
      </c>
      <c r="E40" s="285">
        <v>8.161303844738015</v>
      </c>
      <c r="F40" s="139">
        <v>4.841697891924625</v>
      </c>
      <c r="G40" s="285">
        <v>6.32216924591082</v>
      </c>
      <c r="H40" s="139">
        <v>6.881601251318356</v>
      </c>
      <c r="I40" s="192">
        <v>7.180851063829788</v>
      </c>
      <c r="J40" s="285">
        <v>9.647651551125406</v>
      </c>
      <c r="K40" s="139">
        <v>6.540357744758411</v>
      </c>
      <c r="L40" s="192">
        <v>8.259212056709934</v>
      </c>
      <c r="M40" s="152">
        <v>6.578947368421053</v>
      </c>
      <c r="N40" s="139">
        <v>8.844103220302836</v>
      </c>
      <c r="O40" s="281">
        <v>4.725274725274733</v>
      </c>
      <c r="P40" s="152">
        <v>9.709897610921502</v>
      </c>
      <c r="Q40" s="190">
        <v>8.064516129032258</v>
      </c>
      <c r="R40" s="281">
        <v>5.517241379310345</v>
      </c>
      <c r="S40" s="127">
        <v>9.85074626865672</v>
      </c>
      <c r="T40" s="152">
        <v>7.753939781153663</v>
      </c>
      <c r="U40" s="152">
        <v>7.866308545985799</v>
      </c>
      <c r="V40" s="127">
        <v>5.156162872371408</v>
      </c>
    </row>
    <row r="41" spans="1:22" ht="12.75">
      <c r="A41" s="143"/>
      <c r="B41" s="8" t="s">
        <v>94</v>
      </c>
      <c r="C41" s="286">
        <v>0.7</v>
      </c>
      <c r="D41" s="110">
        <v>0</v>
      </c>
      <c r="E41" s="286">
        <v>8712.325228425403</v>
      </c>
      <c r="F41" s="110">
        <v>2366.060393675904</v>
      </c>
      <c r="G41" s="286">
        <v>46.28959218917842</v>
      </c>
      <c r="H41" s="110">
        <v>0.012533296039288034</v>
      </c>
      <c r="I41" s="287">
        <v>78.8</v>
      </c>
      <c r="J41" s="286">
        <v>28.24794303637205</v>
      </c>
      <c r="K41" s="110">
        <v>425.2653095201211</v>
      </c>
      <c r="L41" s="110">
        <v>10.519374317670987</v>
      </c>
      <c r="M41" s="286">
        <v>1.9999999999999998</v>
      </c>
      <c r="N41" s="110">
        <v>48.28</v>
      </c>
      <c r="O41" s="286">
        <v>73.6</v>
      </c>
      <c r="P41" s="110">
        <v>31.1</v>
      </c>
      <c r="Q41" s="287">
        <v>4.7</v>
      </c>
      <c r="R41" s="286">
        <v>0</v>
      </c>
      <c r="S41" s="110">
        <v>1.4000000000000057</v>
      </c>
      <c r="T41" s="286">
        <v>0.00616652027793806</v>
      </c>
      <c r="U41" s="176">
        <v>24.166713830726742</v>
      </c>
      <c r="V41" s="110">
        <v>13.561285456067251</v>
      </c>
    </row>
    <row r="42" spans="1:22" ht="12.75">
      <c r="A42" s="132"/>
      <c r="B42" s="17" t="s">
        <v>95</v>
      </c>
      <c r="C42" s="285">
        <v>2.5</v>
      </c>
      <c r="D42" s="139">
        <v>17.1</v>
      </c>
      <c r="E42" s="285">
        <v>37684.81552073116</v>
      </c>
      <c r="F42" s="139">
        <v>98440.23897256108</v>
      </c>
      <c r="G42" s="285">
        <v>78.59333512579015</v>
      </c>
      <c r="H42" s="139">
        <v>9.096362281851015</v>
      </c>
      <c r="I42" s="192">
        <v>97.6</v>
      </c>
      <c r="J42" s="285">
        <v>90.90330590254624</v>
      </c>
      <c r="K42" s="139">
        <v>539.2674892930394</v>
      </c>
      <c r="L42" s="139">
        <v>61.54775513347717</v>
      </c>
      <c r="M42" s="285">
        <v>11.5</v>
      </c>
      <c r="N42" s="139">
        <v>95.17</v>
      </c>
      <c r="O42" s="285">
        <v>82.7</v>
      </c>
      <c r="P42" s="139">
        <v>89.7</v>
      </c>
      <c r="Q42" s="192">
        <v>7.8</v>
      </c>
      <c r="R42" s="285">
        <v>11.6</v>
      </c>
      <c r="S42" s="139">
        <v>14.799999999999997</v>
      </c>
      <c r="T42" s="285">
        <v>0.45328530033675307</v>
      </c>
      <c r="U42" s="288">
        <v>86.5</v>
      </c>
      <c r="V42" s="139">
        <v>16.605135322692572</v>
      </c>
    </row>
    <row r="48" ht="12.75">
      <c r="J48" s="183"/>
    </row>
    <row r="49" ht="12.75">
      <c r="J49" s="183"/>
    </row>
    <row r="50" ht="12.75">
      <c r="J50" s="183"/>
    </row>
    <row r="51" ht="12.75">
      <c r="J51" s="183"/>
    </row>
    <row r="52" ht="12.75">
      <c r="J52" s="183"/>
    </row>
    <row r="53" ht="12.75">
      <c r="J53" s="183"/>
    </row>
    <row r="54" ht="12.75">
      <c r="J54" s="183"/>
    </row>
    <row r="55" ht="12.75">
      <c r="J55" s="183"/>
    </row>
    <row r="56" ht="12.75">
      <c r="J56" s="183"/>
    </row>
    <row r="57" ht="12.75">
      <c r="J57" s="183"/>
    </row>
    <row r="58" ht="12.75">
      <c r="J58" s="183"/>
    </row>
    <row r="59" ht="12.75">
      <c r="J59" s="183"/>
    </row>
    <row r="60" ht="12.75">
      <c r="J60" s="183"/>
    </row>
    <row r="61" ht="12.75">
      <c r="J61" s="183"/>
    </row>
    <row r="62" ht="12.75">
      <c r="J62" s="183"/>
    </row>
    <row r="63" ht="12.75">
      <c r="J63" s="183"/>
    </row>
    <row r="64" ht="12.75">
      <c r="J64" s="183"/>
    </row>
    <row r="65" ht="12.75">
      <c r="J65" s="183"/>
    </row>
    <row r="66" ht="12.75">
      <c r="J66" s="183"/>
    </row>
    <row r="67" ht="12.75">
      <c r="J67" s="183"/>
    </row>
    <row r="68" ht="12.75">
      <c r="J68" s="183"/>
    </row>
    <row r="69" ht="12.75">
      <c r="J69" s="183"/>
    </row>
    <row r="70" ht="12.75">
      <c r="J70" s="184"/>
    </row>
    <row r="71" ht="12.75">
      <c r="J71" s="183"/>
    </row>
    <row r="72" ht="12.75">
      <c r="J72" s="183"/>
    </row>
    <row r="73" ht="12.75">
      <c r="J73" s="183"/>
    </row>
    <row r="74" ht="12.75">
      <c r="J74" s="183"/>
    </row>
    <row r="75" ht="12.75">
      <c r="J75" s="183"/>
    </row>
    <row r="76" ht="12.75">
      <c r="J76" s="183"/>
    </row>
    <row r="77" ht="12.75">
      <c r="J77" s="183"/>
    </row>
    <row r="78" ht="12.75">
      <c r="J78" s="183"/>
    </row>
    <row r="79" ht="12.75">
      <c r="J79" s="184"/>
    </row>
    <row r="80" ht="12.75">
      <c r="J80" s="183"/>
    </row>
    <row r="81" ht="12.75">
      <c r="J81" s="183"/>
    </row>
  </sheetData>
  <sheetProtection/>
  <mergeCells count="9">
    <mergeCell ref="R4:S4"/>
    <mergeCell ref="T4:V4"/>
    <mergeCell ref="A2:V2"/>
    <mergeCell ref="C4:D4"/>
    <mergeCell ref="E4:F4"/>
    <mergeCell ref="G4:H4"/>
    <mergeCell ref="J4:K4"/>
    <mergeCell ref="M4:N4"/>
    <mergeCell ref="O4:P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2" tint="-0.09996999800205231"/>
  </sheetPr>
  <dimension ref="A1:U51"/>
  <sheetViews>
    <sheetView zoomScale="80" zoomScaleNormal="80" zoomScaleSheetLayoutView="85" zoomScalePageLayoutView="0" workbookViewId="0" topLeftCell="A1">
      <selection activeCell="A45" sqref="A45"/>
    </sheetView>
  </sheetViews>
  <sheetFormatPr defaultColWidth="9.140625" defaultRowHeight="12.75"/>
  <cols>
    <col min="1" max="1" width="18.7109375" style="117" customWidth="1"/>
    <col min="2" max="2" width="12.57421875" style="117" customWidth="1"/>
    <col min="3" max="3" width="11.28125" style="117" customWidth="1"/>
    <col min="4" max="4" width="13.421875" style="117" customWidth="1"/>
    <col min="5" max="5" width="14.140625" style="117" customWidth="1"/>
    <col min="6" max="6" width="13.28125" style="117" customWidth="1"/>
    <col min="7" max="7" width="14.28125" style="117" customWidth="1"/>
    <col min="8" max="8" width="14.8515625" style="194" customWidth="1"/>
    <col min="9" max="9" width="13.28125" style="117" customWidth="1"/>
    <col min="10" max="10" width="12.57421875" style="117" customWidth="1"/>
    <col min="11" max="11" width="13.57421875" style="117" customWidth="1"/>
    <col min="12" max="12" width="11.00390625" style="117" customWidth="1"/>
    <col min="13" max="13" width="13.28125" style="117" customWidth="1"/>
    <col min="14" max="15" width="9.28125" style="117" bestFit="1" customWidth="1"/>
    <col min="16" max="16" width="12.28125" style="117" customWidth="1"/>
    <col min="17" max="17" width="9.140625" style="117" customWidth="1"/>
    <col min="18" max="18" width="11.00390625" style="117" customWidth="1"/>
    <col min="19" max="19" width="10.00390625" style="117" customWidth="1"/>
    <col min="20" max="21" width="10.8515625" style="117" customWidth="1"/>
    <col min="22" max="16384" width="9.140625" style="117" customWidth="1"/>
  </cols>
  <sheetData>
    <row r="1" ht="12.75">
      <c r="A1" s="1" t="s">
        <v>236</v>
      </c>
    </row>
    <row r="2" spans="1:21" ht="15.75">
      <c r="A2" s="347" t="s">
        <v>182</v>
      </c>
      <c r="B2" s="347"/>
      <c r="C2" s="347"/>
      <c r="D2" s="347"/>
      <c r="E2" s="347"/>
      <c r="F2" s="347"/>
      <c r="G2" s="347"/>
      <c r="H2" s="347"/>
      <c r="I2" s="347"/>
      <c r="J2" s="347"/>
      <c r="K2" s="347"/>
      <c r="L2" s="347"/>
      <c r="M2" s="347"/>
      <c r="N2" s="347"/>
      <c r="O2" s="347"/>
      <c r="P2" s="347"/>
      <c r="Q2" s="347"/>
      <c r="R2" s="347"/>
      <c r="S2" s="347"/>
      <c r="T2" s="347"/>
      <c r="U2" s="347"/>
    </row>
    <row r="3" spans="1:21" ht="15">
      <c r="A3" s="193"/>
      <c r="B3" s="193"/>
      <c r="C3" s="193"/>
      <c r="D3" s="193"/>
      <c r="E3" s="193"/>
      <c r="F3" s="193"/>
      <c r="G3" s="193"/>
      <c r="H3" s="193"/>
      <c r="I3" s="193"/>
      <c r="J3" s="193"/>
      <c r="K3" s="193"/>
      <c r="L3" s="193"/>
      <c r="M3" s="193"/>
      <c r="N3" s="193"/>
      <c r="O3" s="193"/>
      <c r="P3" s="193"/>
      <c r="Q3" s="193"/>
      <c r="R3" s="193"/>
      <c r="S3" s="193"/>
      <c r="T3" s="193"/>
      <c r="U3" s="193"/>
    </row>
    <row r="4" spans="1:21" s="195" customFormat="1" ht="42" customHeight="1">
      <c r="A4" s="107" t="s">
        <v>153</v>
      </c>
      <c r="B4" s="327" t="s">
        <v>0</v>
      </c>
      <c r="C4" s="328"/>
      <c r="D4" s="312" t="s">
        <v>134</v>
      </c>
      <c r="E4" s="313"/>
      <c r="F4" s="314" t="s">
        <v>135</v>
      </c>
      <c r="G4" s="315"/>
      <c r="H4" s="166" t="s">
        <v>136</v>
      </c>
      <c r="I4" s="325" t="s">
        <v>137</v>
      </c>
      <c r="J4" s="326"/>
      <c r="K4" s="230" t="s">
        <v>138</v>
      </c>
      <c r="L4" s="321" t="s">
        <v>139</v>
      </c>
      <c r="M4" s="322"/>
      <c r="N4" s="319" t="s">
        <v>140</v>
      </c>
      <c r="O4" s="320"/>
      <c r="P4" s="167" t="s">
        <v>21</v>
      </c>
      <c r="Q4" s="323" t="s">
        <v>141</v>
      </c>
      <c r="R4" s="324"/>
      <c r="S4" s="316" t="s">
        <v>142</v>
      </c>
      <c r="T4" s="317"/>
      <c r="U4" s="318"/>
    </row>
    <row r="5" spans="1:21" s="195" customFormat="1" ht="45.75" thickBot="1">
      <c r="A5" s="196" t="s">
        <v>154</v>
      </c>
      <c r="B5" s="102" t="s">
        <v>143</v>
      </c>
      <c r="C5" s="103" t="s">
        <v>144</v>
      </c>
      <c r="D5" s="102" t="s">
        <v>145</v>
      </c>
      <c r="E5" s="103" t="s">
        <v>146</v>
      </c>
      <c r="F5" s="102" t="s">
        <v>3</v>
      </c>
      <c r="G5" s="103" t="s">
        <v>4</v>
      </c>
      <c r="H5" s="104" t="s">
        <v>147</v>
      </c>
      <c r="I5" s="102" t="s">
        <v>12</v>
      </c>
      <c r="J5" s="103" t="s">
        <v>148</v>
      </c>
      <c r="K5" s="104" t="s">
        <v>18</v>
      </c>
      <c r="L5" s="102" t="s">
        <v>133</v>
      </c>
      <c r="M5" s="103" t="s">
        <v>223</v>
      </c>
      <c r="N5" s="102" t="s">
        <v>149</v>
      </c>
      <c r="O5" s="103" t="s">
        <v>11</v>
      </c>
      <c r="P5" s="104" t="s">
        <v>21</v>
      </c>
      <c r="Q5" s="102" t="s">
        <v>150</v>
      </c>
      <c r="R5" s="103" t="s">
        <v>151</v>
      </c>
      <c r="S5" s="102" t="s">
        <v>7</v>
      </c>
      <c r="T5" s="197" t="s">
        <v>152</v>
      </c>
      <c r="U5" s="103" t="s">
        <v>132</v>
      </c>
    </row>
    <row r="6" spans="1:21" s="195" customFormat="1" ht="12.75" customHeight="1" thickBot="1">
      <c r="A6" s="196" t="s">
        <v>170</v>
      </c>
      <c r="B6" s="231">
        <v>2009</v>
      </c>
      <c r="C6" s="232">
        <v>2009</v>
      </c>
      <c r="D6" s="231">
        <v>2008</v>
      </c>
      <c r="E6" s="232">
        <v>2009</v>
      </c>
      <c r="F6" s="231">
        <v>2010</v>
      </c>
      <c r="G6" s="232">
        <v>2010</v>
      </c>
      <c r="H6" s="233">
        <v>2010</v>
      </c>
      <c r="I6" s="231">
        <v>2008</v>
      </c>
      <c r="J6" s="232">
        <v>2009</v>
      </c>
      <c r="K6" s="233">
        <v>2008</v>
      </c>
      <c r="L6" s="231">
        <v>2008</v>
      </c>
      <c r="M6" s="232"/>
      <c r="N6" s="231">
        <v>2008</v>
      </c>
      <c r="O6" s="232">
        <v>2008</v>
      </c>
      <c r="P6" s="233">
        <v>2010</v>
      </c>
      <c r="Q6" s="231">
        <v>2008</v>
      </c>
      <c r="R6" s="232">
        <v>2010</v>
      </c>
      <c r="S6" s="231">
        <v>2009</v>
      </c>
      <c r="T6" s="234">
        <v>2008</v>
      </c>
      <c r="U6" s="232"/>
    </row>
    <row r="7" spans="1:21" s="195" customFormat="1" ht="12.75">
      <c r="A7" s="198" t="s">
        <v>155</v>
      </c>
      <c r="B7" s="199"/>
      <c r="C7" s="200"/>
      <c r="D7" s="201"/>
      <c r="E7" s="202"/>
      <c r="F7" s="203"/>
      <c r="G7" s="204"/>
      <c r="H7" s="205"/>
      <c r="I7" s="201"/>
      <c r="J7" s="206"/>
      <c r="K7" s="205"/>
      <c r="L7" s="199"/>
      <c r="M7" s="202"/>
      <c r="N7" s="201"/>
      <c r="O7" s="206"/>
      <c r="P7" s="205"/>
      <c r="Q7" s="199"/>
      <c r="R7" s="202"/>
      <c r="S7" s="199"/>
      <c r="T7" s="207"/>
      <c r="U7" s="202"/>
    </row>
    <row r="8" spans="1:21" ht="12.75">
      <c r="A8" s="208" t="s">
        <v>27</v>
      </c>
      <c r="B8" s="209">
        <v>2006</v>
      </c>
      <c r="C8" s="210"/>
      <c r="D8" s="211">
        <v>2008</v>
      </c>
      <c r="E8" s="124">
        <v>2009</v>
      </c>
      <c r="F8" s="209">
        <v>2010</v>
      </c>
      <c r="G8" s="124">
        <v>2010</v>
      </c>
      <c r="H8" s="212">
        <v>2010</v>
      </c>
      <c r="I8" s="211">
        <v>2008</v>
      </c>
      <c r="J8" s="124">
        <v>2009</v>
      </c>
      <c r="K8" s="212">
        <v>2008</v>
      </c>
      <c r="L8" s="211">
        <v>2008</v>
      </c>
      <c r="M8" s="124">
        <v>2007</v>
      </c>
      <c r="N8" s="211">
        <v>2008</v>
      </c>
      <c r="O8" s="213">
        <v>2007</v>
      </c>
      <c r="P8" s="212">
        <v>2010</v>
      </c>
      <c r="Q8" s="211">
        <v>2008</v>
      </c>
      <c r="R8" s="124">
        <v>2010</v>
      </c>
      <c r="S8" s="209">
        <v>2009</v>
      </c>
      <c r="T8" s="194">
        <v>2005</v>
      </c>
      <c r="U8" s="213">
        <v>2006</v>
      </c>
    </row>
    <row r="9" spans="1:21" ht="12.75">
      <c r="A9" s="208" t="s">
        <v>29</v>
      </c>
      <c r="B9" s="209">
        <v>2009</v>
      </c>
      <c r="C9" s="124">
        <v>2009</v>
      </c>
      <c r="D9" s="211">
        <v>2008</v>
      </c>
      <c r="E9" s="124">
        <v>2009</v>
      </c>
      <c r="F9" s="209">
        <v>2010</v>
      </c>
      <c r="G9" s="124">
        <v>2010</v>
      </c>
      <c r="H9" s="212">
        <v>2010</v>
      </c>
      <c r="I9" s="211">
        <v>2008</v>
      </c>
      <c r="J9" s="124">
        <v>2009</v>
      </c>
      <c r="K9" s="212">
        <v>2008</v>
      </c>
      <c r="L9" s="211">
        <v>2008</v>
      </c>
      <c r="M9" s="124">
        <v>2008</v>
      </c>
      <c r="N9" s="211">
        <v>2008</v>
      </c>
      <c r="O9" s="213">
        <v>2008</v>
      </c>
      <c r="P9" s="212">
        <v>2010</v>
      </c>
      <c r="Q9" s="211">
        <v>2007</v>
      </c>
      <c r="R9" s="124">
        <v>2010</v>
      </c>
      <c r="S9" s="209">
        <v>2009</v>
      </c>
      <c r="T9" s="194">
        <v>2008</v>
      </c>
      <c r="U9" s="214" t="s">
        <v>171</v>
      </c>
    </row>
    <row r="10" spans="1:21" ht="12.75">
      <c r="A10" s="208" t="s">
        <v>31</v>
      </c>
      <c r="B10" s="209">
        <v>2009</v>
      </c>
      <c r="C10" s="124">
        <v>2009</v>
      </c>
      <c r="D10" s="211">
        <v>2008</v>
      </c>
      <c r="E10" s="124">
        <v>2009</v>
      </c>
      <c r="F10" s="209">
        <v>2010</v>
      </c>
      <c r="G10" s="124">
        <v>2010</v>
      </c>
      <c r="H10" s="212">
        <v>2010</v>
      </c>
      <c r="I10" s="211">
        <v>2008</v>
      </c>
      <c r="J10" s="124">
        <v>2009</v>
      </c>
      <c r="K10" s="212">
        <v>2008</v>
      </c>
      <c r="L10" s="211">
        <v>2008</v>
      </c>
      <c r="M10" s="124">
        <v>2007</v>
      </c>
      <c r="N10" s="211">
        <v>2007</v>
      </c>
      <c r="O10" s="213">
        <v>2008</v>
      </c>
      <c r="P10" s="212">
        <v>2010</v>
      </c>
      <c r="Q10" s="211">
        <v>2008</v>
      </c>
      <c r="R10" s="124">
        <v>2010</v>
      </c>
      <c r="S10" s="209">
        <v>2009</v>
      </c>
      <c r="T10" s="194">
        <v>2008</v>
      </c>
      <c r="U10" s="213">
        <v>2005</v>
      </c>
    </row>
    <row r="11" spans="1:21" ht="12.75">
      <c r="A11" s="208" t="s">
        <v>33</v>
      </c>
      <c r="B11" s="209">
        <v>2006</v>
      </c>
      <c r="C11" s="210"/>
      <c r="D11" s="211">
        <v>2008</v>
      </c>
      <c r="E11" s="124">
        <v>2009</v>
      </c>
      <c r="F11" s="209">
        <v>2010</v>
      </c>
      <c r="G11" s="124">
        <v>2010</v>
      </c>
      <c r="H11" s="212">
        <v>2010</v>
      </c>
      <c r="I11" s="211">
        <v>2008</v>
      </c>
      <c r="J11" s="124">
        <v>2009</v>
      </c>
      <c r="K11" s="212">
        <v>2008</v>
      </c>
      <c r="L11" s="211">
        <v>2008</v>
      </c>
      <c r="M11" s="124">
        <v>2008</v>
      </c>
      <c r="N11" s="211">
        <v>2007</v>
      </c>
      <c r="O11" s="213">
        <v>2008</v>
      </c>
      <c r="P11" s="212">
        <v>2010</v>
      </c>
      <c r="Q11" s="211">
        <v>2008</v>
      </c>
      <c r="R11" s="124">
        <v>2010</v>
      </c>
      <c r="S11" s="209">
        <v>2009</v>
      </c>
      <c r="T11" s="194">
        <v>2001</v>
      </c>
      <c r="U11" s="213">
        <v>2005</v>
      </c>
    </row>
    <row r="12" spans="1:21" ht="12.75">
      <c r="A12" s="208" t="s">
        <v>35</v>
      </c>
      <c r="B12" s="209">
        <v>2001</v>
      </c>
      <c r="C12" s="124">
        <v>2001</v>
      </c>
      <c r="D12" s="211">
        <v>2008</v>
      </c>
      <c r="E12" s="210"/>
      <c r="F12" s="209">
        <v>2010</v>
      </c>
      <c r="G12" s="210"/>
      <c r="H12" s="212">
        <v>2010</v>
      </c>
      <c r="I12" s="211">
        <v>2008</v>
      </c>
      <c r="J12" s="124">
        <v>2009</v>
      </c>
      <c r="K12" s="212">
        <v>2008</v>
      </c>
      <c r="L12" s="211">
        <v>2008</v>
      </c>
      <c r="M12" s="124">
        <v>2005</v>
      </c>
      <c r="N12" s="211">
        <v>2008</v>
      </c>
      <c r="O12" s="124">
        <v>2006</v>
      </c>
      <c r="P12" s="212">
        <v>2010</v>
      </c>
      <c r="Q12" s="211">
        <v>2008</v>
      </c>
      <c r="R12" s="124">
        <v>2010</v>
      </c>
      <c r="S12" s="209">
        <v>2008</v>
      </c>
      <c r="T12" s="215"/>
      <c r="U12" s="210"/>
    </row>
    <row r="13" spans="1:21" ht="12.75">
      <c r="A13" s="208" t="s">
        <v>37</v>
      </c>
      <c r="B13" s="209">
        <v>2009</v>
      </c>
      <c r="C13" s="124">
        <v>2009</v>
      </c>
      <c r="D13" s="211">
        <v>2008</v>
      </c>
      <c r="E13" s="124">
        <v>2009</v>
      </c>
      <c r="F13" s="209">
        <v>2010</v>
      </c>
      <c r="G13" s="124">
        <v>2010</v>
      </c>
      <c r="H13" s="212">
        <v>2010</v>
      </c>
      <c r="I13" s="211">
        <v>2008</v>
      </c>
      <c r="J13" s="124">
        <v>2009</v>
      </c>
      <c r="K13" s="212">
        <v>2008</v>
      </c>
      <c r="L13" s="211">
        <v>2008</v>
      </c>
      <c r="M13" s="124">
        <v>2006</v>
      </c>
      <c r="N13" s="211">
        <v>2008</v>
      </c>
      <c r="O13" s="213">
        <v>2008</v>
      </c>
      <c r="P13" s="212">
        <v>2010</v>
      </c>
      <c r="Q13" s="211">
        <v>2008</v>
      </c>
      <c r="R13" s="124">
        <v>2010</v>
      </c>
      <c r="S13" s="209">
        <v>2009</v>
      </c>
      <c r="T13" s="194">
        <v>2008</v>
      </c>
      <c r="U13" s="210"/>
    </row>
    <row r="14" spans="1:21" ht="12.75">
      <c r="A14" s="208" t="s">
        <v>39</v>
      </c>
      <c r="B14" s="209">
        <v>2009</v>
      </c>
      <c r="C14" s="124">
        <v>2009</v>
      </c>
      <c r="D14" s="211">
        <v>2008</v>
      </c>
      <c r="E14" s="124">
        <v>2009</v>
      </c>
      <c r="F14" s="209">
        <v>2010</v>
      </c>
      <c r="G14" s="124">
        <v>2010</v>
      </c>
      <c r="H14" s="212">
        <v>2010</v>
      </c>
      <c r="I14" s="211">
        <v>2008</v>
      </c>
      <c r="J14" s="124">
        <v>2009</v>
      </c>
      <c r="K14" s="212">
        <v>2008</v>
      </c>
      <c r="L14" s="211">
        <v>2008</v>
      </c>
      <c r="M14" s="124">
        <v>2007</v>
      </c>
      <c r="N14" s="211">
        <v>2008</v>
      </c>
      <c r="O14" s="213">
        <v>2008</v>
      </c>
      <c r="P14" s="212">
        <v>2010</v>
      </c>
      <c r="Q14" s="211">
        <v>2007</v>
      </c>
      <c r="R14" s="124">
        <v>2010</v>
      </c>
      <c r="S14" s="209">
        <v>2009</v>
      </c>
      <c r="T14" s="194">
        <v>1999</v>
      </c>
      <c r="U14" s="124">
        <v>2001</v>
      </c>
    </row>
    <row r="15" spans="1:21" ht="12.75">
      <c r="A15" s="208" t="s">
        <v>41</v>
      </c>
      <c r="B15" s="209">
        <v>2009</v>
      </c>
      <c r="C15" s="124">
        <v>2009</v>
      </c>
      <c r="D15" s="211">
        <v>2008</v>
      </c>
      <c r="E15" s="124">
        <v>2009</v>
      </c>
      <c r="F15" s="209">
        <v>2010</v>
      </c>
      <c r="G15" s="124">
        <v>2010</v>
      </c>
      <c r="H15" s="212">
        <v>2009</v>
      </c>
      <c r="I15" s="211">
        <v>2008</v>
      </c>
      <c r="J15" s="124">
        <v>2009</v>
      </c>
      <c r="K15" s="212">
        <v>2008</v>
      </c>
      <c r="L15" s="211">
        <v>2008</v>
      </c>
      <c r="M15" s="124">
        <v>2007</v>
      </c>
      <c r="N15" s="211">
        <v>2008</v>
      </c>
      <c r="O15" s="213">
        <v>2008</v>
      </c>
      <c r="P15" s="212">
        <v>2009</v>
      </c>
      <c r="Q15" s="211">
        <v>2008</v>
      </c>
      <c r="R15" s="124">
        <v>2009</v>
      </c>
      <c r="S15" s="209">
        <v>2009</v>
      </c>
      <c r="T15" s="194">
        <v>2008</v>
      </c>
      <c r="U15" s="124" t="s">
        <v>172</v>
      </c>
    </row>
    <row r="16" spans="1:21" ht="12.75">
      <c r="A16" s="208" t="s">
        <v>43</v>
      </c>
      <c r="B16" s="209">
        <v>2009</v>
      </c>
      <c r="C16" s="124">
        <v>2009</v>
      </c>
      <c r="D16" s="211">
        <v>2008</v>
      </c>
      <c r="E16" s="124">
        <v>2009</v>
      </c>
      <c r="F16" s="209">
        <v>2010</v>
      </c>
      <c r="G16" s="124">
        <v>2010</v>
      </c>
      <c r="H16" s="212">
        <v>2010</v>
      </c>
      <c r="I16" s="211">
        <v>2008</v>
      </c>
      <c r="J16" s="124">
        <v>2009</v>
      </c>
      <c r="K16" s="212">
        <v>2008</v>
      </c>
      <c r="L16" s="211">
        <v>2008</v>
      </c>
      <c r="M16" s="124">
        <v>2006</v>
      </c>
      <c r="N16" s="211">
        <v>2008</v>
      </c>
      <c r="O16" s="213">
        <v>2008</v>
      </c>
      <c r="P16" s="212">
        <v>2010</v>
      </c>
      <c r="Q16" s="211">
        <v>2008</v>
      </c>
      <c r="R16" s="124">
        <v>2010</v>
      </c>
      <c r="S16" s="209">
        <v>2009</v>
      </c>
      <c r="T16" s="194">
        <v>2008</v>
      </c>
      <c r="U16" s="124" t="s">
        <v>172</v>
      </c>
    </row>
    <row r="17" spans="1:21" ht="12.75">
      <c r="A17" s="208" t="s">
        <v>45</v>
      </c>
      <c r="B17" s="209">
        <v>2009</v>
      </c>
      <c r="C17" s="124">
        <v>2009</v>
      </c>
      <c r="D17" s="211">
        <v>2008</v>
      </c>
      <c r="E17" s="124">
        <v>2009</v>
      </c>
      <c r="F17" s="209">
        <v>2010</v>
      </c>
      <c r="G17" s="124">
        <v>2010</v>
      </c>
      <c r="H17" s="212">
        <v>2010</v>
      </c>
      <c r="I17" s="211">
        <v>2008</v>
      </c>
      <c r="J17" s="124">
        <v>2009</v>
      </c>
      <c r="K17" s="212">
        <v>2008</v>
      </c>
      <c r="L17" s="211">
        <v>2008</v>
      </c>
      <c r="M17" s="124">
        <v>2007</v>
      </c>
      <c r="N17" s="211">
        <v>2008</v>
      </c>
      <c r="O17" s="213">
        <v>2008</v>
      </c>
      <c r="P17" s="212">
        <v>2010</v>
      </c>
      <c r="Q17" s="211">
        <v>2008</v>
      </c>
      <c r="R17" s="124">
        <v>2010</v>
      </c>
      <c r="S17" s="209">
        <v>2009</v>
      </c>
      <c r="T17" s="194">
        <v>2008</v>
      </c>
      <c r="U17" s="216" t="s">
        <v>173</v>
      </c>
    </row>
    <row r="18" spans="1:21" ht="12.75">
      <c r="A18" s="208" t="s">
        <v>47</v>
      </c>
      <c r="B18" s="209">
        <v>2009</v>
      </c>
      <c r="C18" s="124">
        <v>2009</v>
      </c>
      <c r="D18" s="211">
        <v>2008</v>
      </c>
      <c r="E18" s="124">
        <v>2009</v>
      </c>
      <c r="F18" s="209">
        <v>2010</v>
      </c>
      <c r="G18" s="124">
        <v>2010</v>
      </c>
      <c r="H18" s="212">
        <v>2010</v>
      </c>
      <c r="I18" s="211">
        <v>2008</v>
      </c>
      <c r="J18" s="124">
        <v>2009</v>
      </c>
      <c r="K18" s="212">
        <v>2008</v>
      </c>
      <c r="L18" s="211">
        <v>2008</v>
      </c>
      <c r="M18" s="124">
        <v>2005</v>
      </c>
      <c r="N18" s="211">
        <v>2008</v>
      </c>
      <c r="O18" s="213">
        <v>2008</v>
      </c>
      <c r="P18" s="212">
        <v>2010</v>
      </c>
      <c r="Q18" s="211">
        <v>2008</v>
      </c>
      <c r="R18" s="124">
        <v>2010</v>
      </c>
      <c r="S18" s="209">
        <v>2009</v>
      </c>
      <c r="T18" s="194">
        <v>2008</v>
      </c>
      <c r="U18" s="124" t="s">
        <v>174</v>
      </c>
    </row>
    <row r="19" spans="1:21" ht="12.75">
      <c r="A19" s="208" t="s">
        <v>49</v>
      </c>
      <c r="B19" s="209">
        <v>2009</v>
      </c>
      <c r="C19" s="124">
        <v>2009</v>
      </c>
      <c r="D19" s="211">
        <v>2008</v>
      </c>
      <c r="E19" s="124">
        <v>2009</v>
      </c>
      <c r="F19" s="209">
        <v>2010</v>
      </c>
      <c r="G19" s="124">
        <v>2010</v>
      </c>
      <c r="H19" s="212">
        <v>2010</v>
      </c>
      <c r="I19" s="211">
        <v>2008</v>
      </c>
      <c r="J19" s="124">
        <v>2009</v>
      </c>
      <c r="K19" s="212">
        <v>2008</v>
      </c>
      <c r="L19" s="211">
        <v>2008</v>
      </c>
      <c r="M19" s="124">
        <v>2007</v>
      </c>
      <c r="N19" s="211">
        <v>2008</v>
      </c>
      <c r="O19" s="213">
        <v>2008</v>
      </c>
      <c r="P19" s="212">
        <v>2010</v>
      </c>
      <c r="Q19" s="211">
        <v>2008</v>
      </c>
      <c r="R19" s="124">
        <v>2010</v>
      </c>
      <c r="S19" s="209">
        <v>2009</v>
      </c>
      <c r="T19" s="194">
        <v>2008</v>
      </c>
      <c r="U19" s="210"/>
    </row>
    <row r="20" spans="1:21" ht="12.75">
      <c r="A20" s="208" t="s">
        <v>51</v>
      </c>
      <c r="B20" s="209">
        <v>2009</v>
      </c>
      <c r="C20" s="124">
        <v>2009</v>
      </c>
      <c r="D20" s="211">
        <v>2008</v>
      </c>
      <c r="E20" s="124">
        <v>2009</v>
      </c>
      <c r="F20" s="209">
        <v>2010</v>
      </c>
      <c r="G20" s="124">
        <v>2010</v>
      </c>
      <c r="H20" s="212">
        <v>2010</v>
      </c>
      <c r="I20" s="211">
        <v>2008</v>
      </c>
      <c r="J20" s="124">
        <v>2009</v>
      </c>
      <c r="K20" s="212">
        <v>2008</v>
      </c>
      <c r="L20" s="211">
        <v>2008</v>
      </c>
      <c r="M20" s="124">
        <v>2006</v>
      </c>
      <c r="N20" s="211">
        <v>2008</v>
      </c>
      <c r="O20" s="213">
        <v>2008</v>
      </c>
      <c r="P20" s="212">
        <v>2010</v>
      </c>
      <c r="Q20" s="211">
        <v>2008</v>
      </c>
      <c r="R20" s="124">
        <v>2010</v>
      </c>
      <c r="S20" s="209">
        <v>2009</v>
      </c>
      <c r="T20" s="194">
        <v>2008</v>
      </c>
      <c r="U20" s="124" t="s">
        <v>172</v>
      </c>
    </row>
    <row r="21" spans="1:21" ht="12.75">
      <c r="A21" s="208" t="s">
        <v>53</v>
      </c>
      <c r="B21" s="209">
        <v>2009</v>
      </c>
      <c r="C21" s="124">
        <v>2009</v>
      </c>
      <c r="D21" s="217"/>
      <c r="E21" s="210"/>
      <c r="F21" s="209">
        <v>2010</v>
      </c>
      <c r="G21" s="124">
        <v>2010</v>
      </c>
      <c r="H21" s="212">
        <v>2008</v>
      </c>
      <c r="I21" s="211">
        <v>2008</v>
      </c>
      <c r="J21" s="124">
        <v>2009</v>
      </c>
      <c r="K21" s="212">
        <v>2008</v>
      </c>
      <c r="L21" s="211">
        <v>2008</v>
      </c>
      <c r="M21" s="124">
        <v>2007</v>
      </c>
      <c r="N21" s="211">
        <v>2008</v>
      </c>
      <c r="O21" s="213">
        <v>2008</v>
      </c>
      <c r="P21" s="212">
        <v>2008</v>
      </c>
      <c r="Q21" s="211">
        <v>2008</v>
      </c>
      <c r="R21" s="124">
        <v>2008</v>
      </c>
      <c r="S21" s="217"/>
      <c r="T21" s="194">
        <v>2002</v>
      </c>
      <c r="U21" s="210"/>
    </row>
    <row r="22" spans="1:21" ht="12.75">
      <c r="A22" s="208" t="s">
        <v>55</v>
      </c>
      <c r="B22" s="209">
        <v>2009</v>
      </c>
      <c r="C22" s="124">
        <v>2009</v>
      </c>
      <c r="D22" s="211">
        <v>2008</v>
      </c>
      <c r="E22" s="124">
        <v>2009</v>
      </c>
      <c r="F22" s="209">
        <v>2010</v>
      </c>
      <c r="G22" s="124">
        <v>2010</v>
      </c>
      <c r="H22" s="212">
        <v>2010</v>
      </c>
      <c r="I22" s="211">
        <v>2008</v>
      </c>
      <c r="J22" s="124">
        <v>2009</v>
      </c>
      <c r="K22" s="212">
        <v>2008</v>
      </c>
      <c r="L22" s="211">
        <v>2008</v>
      </c>
      <c r="M22" s="124">
        <v>2007</v>
      </c>
      <c r="N22" s="211">
        <v>2008</v>
      </c>
      <c r="O22" s="213">
        <v>2008</v>
      </c>
      <c r="P22" s="212">
        <v>2010</v>
      </c>
      <c r="Q22" s="211">
        <v>2007</v>
      </c>
      <c r="R22" s="124">
        <v>2010</v>
      </c>
      <c r="S22" s="209">
        <v>2009</v>
      </c>
      <c r="T22" s="194">
        <v>2008</v>
      </c>
      <c r="U22" s="213">
        <v>2005</v>
      </c>
    </row>
    <row r="23" spans="1:21" ht="12.75">
      <c r="A23" s="208" t="s">
        <v>57</v>
      </c>
      <c r="B23" s="209">
        <v>2008</v>
      </c>
      <c r="C23" s="210"/>
      <c r="D23" s="217"/>
      <c r="E23" s="124">
        <v>2009</v>
      </c>
      <c r="F23" s="209">
        <v>2009</v>
      </c>
      <c r="G23" s="124">
        <v>2010</v>
      </c>
      <c r="H23" s="212">
        <v>2009</v>
      </c>
      <c r="I23" s="211">
        <v>2008</v>
      </c>
      <c r="J23" s="124">
        <v>2009</v>
      </c>
      <c r="K23" s="212">
        <v>2008</v>
      </c>
      <c r="L23" s="211">
        <v>2008</v>
      </c>
      <c r="M23" s="124">
        <v>2006</v>
      </c>
      <c r="N23" s="211">
        <v>2008</v>
      </c>
      <c r="O23" s="213">
        <v>2008</v>
      </c>
      <c r="P23" s="212">
        <v>2009</v>
      </c>
      <c r="Q23" s="211">
        <v>2008</v>
      </c>
      <c r="R23" s="124">
        <v>2009</v>
      </c>
      <c r="S23" s="209">
        <v>2007</v>
      </c>
      <c r="T23" s="215"/>
      <c r="U23" s="210"/>
    </row>
    <row r="24" spans="1:21" ht="12.75">
      <c r="A24" s="208" t="s">
        <v>59</v>
      </c>
      <c r="B24" s="209">
        <v>2009</v>
      </c>
      <c r="C24" s="124">
        <v>2009</v>
      </c>
      <c r="D24" s="211">
        <v>2008</v>
      </c>
      <c r="E24" s="124">
        <v>2009</v>
      </c>
      <c r="F24" s="209">
        <v>2010</v>
      </c>
      <c r="G24" s="124">
        <v>2010</v>
      </c>
      <c r="H24" s="212">
        <v>2010</v>
      </c>
      <c r="I24" s="211">
        <v>2008</v>
      </c>
      <c r="J24" s="124">
        <v>2009</v>
      </c>
      <c r="K24" s="212">
        <v>2008</v>
      </c>
      <c r="L24" s="211">
        <v>2008</v>
      </c>
      <c r="M24" s="124">
        <v>2008</v>
      </c>
      <c r="N24" s="211">
        <v>2007</v>
      </c>
      <c r="O24" s="213">
        <v>2008</v>
      </c>
      <c r="P24" s="212">
        <v>2010</v>
      </c>
      <c r="Q24" s="211">
        <v>2007</v>
      </c>
      <c r="R24" s="124">
        <v>2010</v>
      </c>
      <c r="S24" s="209">
        <v>2009</v>
      </c>
      <c r="T24" s="194">
        <v>2008</v>
      </c>
      <c r="U24" s="124" t="s">
        <v>175</v>
      </c>
    </row>
    <row r="25" spans="1:21" ht="12.75">
      <c r="A25" s="208" t="s">
        <v>61</v>
      </c>
      <c r="B25" s="209">
        <v>2008</v>
      </c>
      <c r="C25" s="124">
        <v>2008</v>
      </c>
      <c r="D25" s="211">
        <v>2008</v>
      </c>
      <c r="E25" s="124">
        <v>2009</v>
      </c>
      <c r="F25" s="209">
        <v>2010</v>
      </c>
      <c r="G25" s="124">
        <v>2010</v>
      </c>
      <c r="H25" s="212">
        <v>2010</v>
      </c>
      <c r="I25" s="211">
        <v>2008</v>
      </c>
      <c r="J25" s="124">
        <v>2009</v>
      </c>
      <c r="K25" s="212">
        <v>2008</v>
      </c>
      <c r="L25" s="211">
        <v>2008</v>
      </c>
      <c r="M25" s="124">
        <v>2005</v>
      </c>
      <c r="N25" s="211">
        <v>2008</v>
      </c>
      <c r="O25" s="213">
        <v>2007</v>
      </c>
      <c r="P25" s="212">
        <v>2010</v>
      </c>
      <c r="Q25" s="211">
        <v>2008</v>
      </c>
      <c r="R25" s="124">
        <v>2010</v>
      </c>
      <c r="S25" s="217"/>
      <c r="T25" s="194">
        <v>2005</v>
      </c>
      <c r="U25" s="218">
        <v>2006</v>
      </c>
    </row>
    <row r="26" spans="1:21" ht="12.75">
      <c r="A26" s="208" t="s">
        <v>63</v>
      </c>
      <c r="B26" s="209">
        <v>2005</v>
      </c>
      <c r="C26" s="124">
        <v>2005</v>
      </c>
      <c r="D26" s="211">
        <v>2008</v>
      </c>
      <c r="E26" s="124">
        <v>2009</v>
      </c>
      <c r="F26" s="209">
        <v>2010</v>
      </c>
      <c r="G26" s="124">
        <v>2010</v>
      </c>
      <c r="H26" s="212">
        <v>2010</v>
      </c>
      <c r="I26" s="211">
        <v>2008</v>
      </c>
      <c r="J26" s="124">
        <v>2009</v>
      </c>
      <c r="K26" s="212">
        <v>2008</v>
      </c>
      <c r="L26" s="211">
        <v>2008</v>
      </c>
      <c r="M26" s="124">
        <v>2007</v>
      </c>
      <c r="N26" s="211">
        <v>2008</v>
      </c>
      <c r="O26" s="213">
        <v>2008</v>
      </c>
      <c r="P26" s="212">
        <v>2010</v>
      </c>
      <c r="Q26" s="211">
        <v>2008</v>
      </c>
      <c r="R26" s="124">
        <v>2010</v>
      </c>
      <c r="S26" s="217"/>
      <c r="T26" s="215"/>
      <c r="U26" s="124">
        <v>2009</v>
      </c>
    </row>
    <row r="27" spans="1:21" ht="12.75">
      <c r="A27" s="208" t="s">
        <v>65</v>
      </c>
      <c r="B27" s="209">
        <v>2009</v>
      </c>
      <c r="C27" s="124">
        <v>2009</v>
      </c>
      <c r="D27" s="217"/>
      <c r="E27" s="210"/>
      <c r="F27" s="209">
        <v>2010</v>
      </c>
      <c r="G27" s="124">
        <v>2010</v>
      </c>
      <c r="H27" s="212">
        <v>2010</v>
      </c>
      <c r="I27" s="211">
        <v>2008</v>
      </c>
      <c r="J27" s="124">
        <v>2009</v>
      </c>
      <c r="K27" s="212">
        <v>2008</v>
      </c>
      <c r="L27" s="211">
        <v>2008</v>
      </c>
      <c r="M27" s="124">
        <v>2004</v>
      </c>
      <c r="N27" s="211">
        <v>2008</v>
      </c>
      <c r="O27" s="213">
        <v>2008</v>
      </c>
      <c r="P27" s="212">
        <v>2010</v>
      </c>
      <c r="Q27" s="211">
        <v>2008</v>
      </c>
      <c r="R27" s="124">
        <v>2010</v>
      </c>
      <c r="S27" s="209">
        <v>2009</v>
      </c>
      <c r="T27" s="194">
        <v>2008</v>
      </c>
      <c r="U27" s="210"/>
    </row>
    <row r="28" spans="1:21" ht="12.75">
      <c r="A28" s="208" t="s">
        <v>67</v>
      </c>
      <c r="B28" s="217"/>
      <c r="C28" s="124">
        <v>2005</v>
      </c>
      <c r="D28" s="211">
        <v>2008</v>
      </c>
      <c r="E28" s="124">
        <v>2009</v>
      </c>
      <c r="F28" s="209">
        <v>2010</v>
      </c>
      <c r="G28" s="124">
        <v>2010</v>
      </c>
      <c r="H28" s="212">
        <v>2010</v>
      </c>
      <c r="I28" s="211">
        <v>2008</v>
      </c>
      <c r="J28" s="124">
        <v>2009</v>
      </c>
      <c r="K28" s="212">
        <v>2008</v>
      </c>
      <c r="L28" s="211">
        <v>2008</v>
      </c>
      <c r="M28" s="124">
        <v>2006</v>
      </c>
      <c r="N28" s="211">
        <v>2008</v>
      </c>
      <c r="O28" s="124">
        <v>2006</v>
      </c>
      <c r="P28" s="212">
        <v>2010</v>
      </c>
      <c r="Q28" s="211">
        <v>2008</v>
      </c>
      <c r="R28" s="124">
        <v>2010</v>
      </c>
      <c r="S28" s="209">
        <v>2004</v>
      </c>
      <c r="T28" s="215"/>
      <c r="U28" s="124">
        <v>2009</v>
      </c>
    </row>
    <row r="29" spans="1:21" ht="12.75">
      <c r="A29" s="208" t="s">
        <v>69</v>
      </c>
      <c r="B29" s="209">
        <v>2009</v>
      </c>
      <c r="C29" s="124">
        <v>2009</v>
      </c>
      <c r="D29" s="211">
        <v>2008</v>
      </c>
      <c r="E29" s="124">
        <v>2009</v>
      </c>
      <c r="F29" s="209">
        <v>2010</v>
      </c>
      <c r="G29" s="124">
        <v>2010</v>
      </c>
      <c r="H29" s="212">
        <v>2010</v>
      </c>
      <c r="I29" s="211">
        <v>2008</v>
      </c>
      <c r="J29" s="124">
        <v>2009</v>
      </c>
      <c r="K29" s="212">
        <v>2008</v>
      </c>
      <c r="L29" s="211">
        <v>2008</v>
      </c>
      <c r="M29" s="124">
        <v>2006</v>
      </c>
      <c r="N29" s="211">
        <v>2008</v>
      </c>
      <c r="O29" s="213">
        <v>2008</v>
      </c>
      <c r="P29" s="212">
        <v>2010</v>
      </c>
      <c r="Q29" s="211">
        <v>2007</v>
      </c>
      <c r="R29" s="124">
        <v>2010</v>
      </c>
      <c r="S29" s="209">
        <v>2007</v>
      </c>
      <c r="T29" s="194">
        <v>2008</v>
      </c>
      <c r="U29" s="124" t="s">
        <v>176</v>
      </c>
    </row>
    <row r="30" spans="1:21" ht="12.75">
      <c r="A30" s="208" t="s">
        <v>71</v>
      </c>
      <c r="B30" s="209">
        <v>2006</v>
      </c>
      <c r="C30" s="210"/>
      <c r="D30" s="211">
        <v>2008</v>
      </c>
      <c r="E30" s="210"/>
      <c r="F30" s="209">
        <v>2010</v>
      </c>
      <c r="G30" s="124">
        <v>2010</v>
      </c>
      <c r="H30" s="212">
        <v>2010</v>
      </c>
      <c r="I30" s="211">
        <v>2008</v>
      </c>
      <c r="J30" s="124">
        <v>2009</v>
      </c>
      <c r="K30" s="212">
        <v>2008</v>
      </c>
      <c r="L30" s="211">
        <v>2008</v>
      </c>
      <c r="M30" s="124">
        <v>2008</v>
      </c>
      <c r="N30" s="211">
        <v>2008</v>
      </c>
      <c r="O30" s="213">
        <v>2007</v>
      </c>
      <c r="P30" s="212">
        <v>2010</v>
      </c>
      <c r="Q30" s="211">
        <v>2008</v>
      </c>
      <c r="R30" s="124">
        <v>2010</v>
      </c>
      <c r="S30" s="209">
        <v>2009</v>
      </c>
      <c r="T30" s="194">
        <v>2005</v>
      </c>
      <c r="U30" s="216" t="s">
        <v>173</v>
      </c>
    </row>
    <row r="31" spans="1:21" ht="12.75">
      <c r="A31" s="208" t="s">
        <v>73</v>
      </c>
      <c r="B31" s="209">
        <v>2009</v>
      </c>
      <c r="C31" s="124">
        <v>2009</v>
      </c>
      <c r="D31" s="211">
        <v>2008</v>
      </c>
      <c r="E31" s="124">
        <v>2009</v>
      </c>
      <c r="F31" s="209">
        <v>2010</v>
      </c>
      <c r="G31" s="124">
        <v>2010</v>
      </c>
      <c r="H31" s="212">
        <v>2008</v>
      </c>
      <c r="I31" s="211">
        <v>2008</v>
      </c>
      <c r="J31" s="124">
        <v>2009</v>
      </c>
      <c r="K31" s="212">
        <v>2008</v>
      </c>
      <c r="L31" s="211">
        <v>2008</v>
      </c>
      <c r="M31" s="124">
        <v>2005</v>
      </c>
      <c r="N31" s="211">
        <v>2008</v>
      </c>
      <c r="O31" s="213">
        <v>2008</v>
      </c>
      <c r="P31" s="212">
        <v>2008</v>
      </c>
      <c r="Q31" s="211">
        <v>2007</v>
      </c>
      <c r="R31" s="124">
        <v>2008</v>
      </c>
      <c r="S31" s="209">
        <v>2009</v>
      </c>
      <c r="T31" s="215"/>
      <c r="U31" s="124" t="s">
        <v>177</v>
      </c>
    </row>
    <row r="32" spans="1:21" ht="12.75">
      <c r="A32" s="208" t="s">
        <v>75</v>
      </c>
      <c r="B32" s="209">
        <v>2009</v>
      </c>
      <c r="C32" s="124">
        <v>2009</v>
      </c>
      <c r="D32" s="211">
        <v>2008</v>
      </c>
      <c r="E32" s="124">
        <v>2009</v>
      </c>
      <c r="F32" s="209">
        <v>2010</v>
      </c>
      <c r="G32" s="124">
        <v>2010</v>
      </c>
      <c r="H32" s="212">
        <v>2010</v>
      </c>
      <c r="I32" s="211">
        <v>2008</v>
      </c>
      <c r="J32" s="124">
        <v>2009</v>
      </c>
      <c r="K32" s="212">
        <v>2008</v>
      </c>
      <c r="L32" s="211">
        <v>2008</v>
      </c>
      <c r="M32" s="124">
        <v>2007</v>
      </c>
      <c r="N32" s="211">
        <v>2008</v>
      </c>
      <c r="O32" s="213">
        <v>2008</v>
      </c>
      <c r="P32" s="212">
        <v>2010</v>
      </c>
      <c r="Q32" s="211">
        <v>2008</v>
      </c>
      <c r="R32" s="124">
        <v>2010</v>
      </c>
      <c r="S32" s="209">
        <v>2009</v>
      </c>
      <c r="T32" s="194">
        <v>2008</v>
      </c>
      <c r="U32" s="124" t="s">
        <v>178</v>
      </c>
    </row>
    <row r="33" spans="1:21" ht="12.75">
      <c r="A33" s="208" t="s">
        <v>77</v>
      </c>
      <c r="B33" s="209">
        <v>2009</v>
      </c>
      <c r="C33" s="124">
        <v>2009</v>
      </c>
      <c r="D33" s="211">
        <v>2008</v>
      </c>
      <c r="E33" s="124">
        <v>2009</v>
      </c>
      <c r="F33" s="209">
        <v>2010</v>
      </c>
      <c r="G33" s="124">
        <v>2010</v>
      </c>
      <c r="H33" s="212">
        <v>2010</v>
      </c>
      <c r="I33" s="211">
        <v>2008</v>
      </c>
      <c r="J33" s="124">
        <v>2009</v>
      </c>
      <c r="K33" s="212">
        <v>2008</v>
      </c>
      <c r="L33" s="211">
        <v>2008</v>
      </c>
      <c r="M33" s="124">
        <v>2005</v>
      </c>
      <c r="N33" s="211">
        <v>2008</v>
      </c>
      <c r="O33" s="213">
        <v>2008</v>
      </c>
      <c r="P33" s="212">
        <v>2010</v>
      </c>
      <c r="Q33" s="211">
        <v>2008</v>
      </c>
      <c r="R33" s="124">
        <v>2010</v>
      </c>
      <c r="S33" s="209">
        <v>2009</v>
      </c>
      <c r="T33" s="194">
        <v>2008</v>
      </c>
      <c r="U33" s="124">
        <v>1999</v>
      </c>
    </row>
    <row r="34" spans="1:21" ht="12.75">
      <c r="A34" s="208" t="s">
        <v>79</v>
      </c>
      <c r="B34" s="209">
        <v>2009</v>
      </c>
      <c r="C34" s="124">
        <v>2009</v>
      </c>
      <c r="D34" s="211">
        <v>2008</v>
      </c>
      <c r="E34" s="124">
        <v>2009</v>
      </c>
      <c r="F34" s="209">
        <v>2010</v>
      </c>
      <c r="G34" s="124">
        <v>2010</v>
      </c>
      <c r="H34" s="212">
        <v>2010</v>
      </c>
      <c r="I34" s="211">
        <v>2008</v>
      </c>
      <c r="J34" s="124">
        <v>2009</v>
      </c>
      <c r="K34" s="212">
        <v>2008</v>
      </c>
      <c r="L34" s="211">
        <v>2008</v>
      </c>
      <c r="M34" s="124">
        <v>2006</v>
      </c>
      <c r="N34" s="211">
        <v>2008</v>
      </c>
      <c r="O34" s="213">
        <v>2008</v>
      </c>
      <c r="P34" s="212">
        <v>2010</v>
      </c>
      <c r="Q34" s="211">
        <v>2008</v>
      </c>
      <c r="R34" s="124">
        <v>2010</v>
      </c>
      <c r="S34" s="209">
        <v>2009</v>
      </c>
      <c r="T34" s="194">
        <v>2008</v>
      </c>
      <c r="U34" s="210"/>
    </row>
    <row r="35" spans="1:21" ht="12.75">
      <c r="A35" s="208" t="s">
        <v>81</v>
      </c>
      <c r="B35" s="209">
        <v>2009</v>
      </c>
      <c r="C35" s="124">
        <v>2009</v>
      </c>
      <c r="D35" s="211">
        <v>2008</v>
      </c>
      <c r="E35" s="124">
        <v>2009</v>
      </c>
      <c r="F35" s="209">
        <v>2010</v>
      </c>
      <c r="G35" s="124">
        <v>2010</v>
      </c>
      <c r="H35" s="212">
        <v>2010</v>
      </c>
      <c r="I35" s="211">
        <v>2008</v>
      </c>
      <c r="J35" s="124">
        <v>2009</v>
      </c>
      <c r="K35" s="212">
        <v>2008</v>
      </c>
      <c r="L35" s="211">
        <v>2008</v>
      </c>
      <c r="M35" s="124">
        <v>2008</v>
      </c>
      <c r="N35" s="211">
        <v>2008</v>
      </c>
      <c r="O35" s="213">
        <v>2008</v>
      </c>
      <c r="P35" s="212">
        <v>2010</v>
      </c>
      <c r="Q35" s="211">
        <v>2008</v>
      </c>
      <c r="R35" s="124">
        <v>2010</v>
      </c>
      <c r="S35" s="209">
        <v>2009</v>
      </c>
      <c r="T35" s="194">
        <v>2008</v>
      </c>
      <c r="U35" s="124" t="s">
        <v>177</v>
      </c>
    </row>
    <row r="36" spans="1:21" ht="12.75">
      <c r="A36" s="208" t="s">
        <v>83</v>
      </c>
      <c r="B36" s="209">
        <v>2009</v>
      </c>
      <c r="C36" s="124">
        <v>2009</v>
      </c>
      <c r="D36" s="211">
        <v>2008</v>
      </c>
      <c r="E36" s="124">
        <v>2009</v>
      </c>
      <c r="F36" s="209">
        <v>2010</v>
      </c>
      <c r="G36" s="124">
        <v>2010</v>
      </c>
      <c r="H36" s="212">
        <v>2010</v>
      </c>
      <c r="I36" s="211">
        <v>2008</v>
      </c>
      <c r="J36" s="124">
        <v>2009</v>
      </c>
      <c r="K36" s="212">
        <v>2008</v>
      </c>
      <c r="L36" s="211">
        <v>2008</v>
      </c>
      <c r="M36" s="124">
        <v>2008</v>
      </c>
      <c r="N36" s="211">
        <v>2008</v>
      </c>
      <c r="O36" s="213">
        <v>2009</v>
      </c>
      <c r="P36" s="212">
        <v>2010</v>
      </c>
      <c r="Q36" s="211">
        <v>2008</v>
      </c>
      <c r="R36" s="124">
        <v>2010</v>
      </c>
      <c r="S36" s="209">
        <v>2009</v>
      </c>
      <c r="T36" s="194">
        <v>2008</v>
      </c>
      <c r="U36" s="124" t="s">
        <v>175</v>
      </c>
    </row>
    <row r="37" spans="1:21" ht="12.75">
      <c r="A37" s="208" t="s">
        <v>85</v>
      </c>
      <c r="B37" s="209">
        <v>2009</v>
      </c>
      <c r="C37" s="124">
        <v>2009</v>
      </c>
      <c r="D37" s="211">
        <v>2008</v>
      </c>
      <c r="E37" s="124">
        <v>2009</v>
      </c>
      <c r="F37" s="209">
        <v>2010</v>
      </c>
      <c r="G37" s="124">
        <v>2010</v>
      </c>
      <c r="H37" s="212">
        <v>2010</v>
      </c>
      <c r="I37" s="211">
        <v>2008</v>
      </c>
      <c r="J37" s="124">
        <v>2009</v>
      </c>
      <c r="K37" s="212">
        <v>2008</v>
      </c>
      <c r="L37" s="211">
        <v>2008</v>
      </c>
      <c r="M37" s="124">
        <v>2006</v>
      </c>
      <c r="N37" s="211">
        <v>2008</v>
      </c>
      <c r="O37" s="213">
        <v>2008</v>
      </c>
      <c r="P37" s="212">
        <v>2010</v>
      </c>
      <c r="Q37" s="211">
        <v>2008</v>
      </c>
      <c r="R37" s="124">
        <v>2010</v>
      </c>
      <c r="S37" s="209">
        <v>2009</v>
      </c>
      <c r="T37" s="194">
        <v>2007</v>
      </c>
      <c r="U37" s="124" t="s">
        <v>177</v>
      </c>
    </row>
    <row r="38" spans="1:21" ht="12.75">
      <c r="A38" s="208" t="s">
        <v>87</v>
      </c>
      <c r="B38" s="209">
        <v>2009</v>
      </c>
      <c r="C38" s="124">
        <v>2009</v>
      </c>
      <c r="D38" s="211">
        <v>2008</v>
      </c>
      <c r="E38" s="124">
        <v>2009</v>
      </c>
      <c r="F38" s="209">
        <v>2010</v>
      </c>
      <c r="G38" s="124">
        <v>2010</v>
      </c>
      <c r="H38" s="212">
        <v>2009</v>
      </c>
      <c r="I38" s="211">
        <v>2008</v>
      </c>
      <c r="J38" s="124">
        <v>2009</v>
      </c>
      <c r="K38" s="212">
        <v>2008</v>
      </c>
      <c r="L38" s="211">
        <v>2008</v>
      </c>
      <c r="M38" s="124">
        <v>2007</v>
      </c>
      <c r="N38" s="211">
        <v>2008</v>
      </c>
      <c r="O38" s="213">
        <v>2008</v>
      </c>
      <c r="P38" s="212">
        <v>2009</v>
      </c>
      <c r="Q38" s="211">
        <v>2008</v>
      </c>
      <c r="R38" s="124">
        <v>2009</v>
      </c>
      <c r="S38" s="209">
        <v>2009</v>
      </c>
      <c r="T38" s="194">
        <v>2009</v>
      </c>
      <c r="U38" s="210"/>
    </row>
    <row r="39" spans="1:21" ht="12.75">
      <c r="A39" s="208" t="s">
        <v>89</v>
      </c>
      <c r="B39" s="209">
        <v>2000</v>
      </c>
      <c r="C39" s="124">
        <v>2000</v>
      </c>
      <c r="D39" s="217"/>
      <c r="E39" s="210"/>
      <c r="F39" s="209">
        <v>2010</v>
      </c>
      <c r="G39" s="124">
        <v>2010</v>
      </c>
      <c r="H39" s="212">
        <v>2010</v>
      </c>
      <c r="I39" s="211">
        <v>2008</v>
      </c>
      <c r="J39" s="124">
        <v>2009</v>
      </c>
      <c r="K39" s="212">
        <v>2008</v>
      </c>
      <c r="L39" s="211">
        <v>2008</v>
      </c>
      <c r="M39" s="124">
        <v>2007</v>
      </c>
      <c r="N39" s="211">
        <v>2008</v>
      </c>
      <c r="O39" s="213">
        <v>2007</v>
      </c>
      <c r="P39" s="212">
        <v>2010</v>
      </c>
      <c r="Q39" s="211">
        <v>2008</v>
      </c>
      <c r="R39" s="124">
        <v>2010</v>
      </c>
      <c r="S39" s="209">
        <v>2009</v>
      </c>
      <c r="T39" s="194">
        <v>2008</v>
      </c>
      <c r="U39" s="124">
        <v>2006</v>
      </c>
    </row>
    <row r="40" spans="1:21" ht="12.75">
      <c r="A40" s="208" t="s">
        <v>91</v>
      </c>
      <c r="B40" s="209">
        <v>2009</v>
      </c>
      <c r="C40" s="124">
        <v>2009</v>
      </c>
      <c r="D40" s="211">
        <v>2008</v>
      </c>
      <c r="E40" s="124">
        <v>2009</v>
      </c>
      <c r="F40" s="209">
        <v>2010</v>
      </c>
      <c r="G40" s="124">
        <v>2010</v>
      </c>
      <c r="H40" s="212">
        <v>2010</v>
      </c>
      <c r="I40" s="211">
        <v>2008</v>
      </c>
      <c r="J40" s="124">
        <v>2009</v>
      </c>
      <c r="K40" s="212">
        <v>2008</v>
      </c>
      <c r="L40" s="211">
        <v>2008</v>
      </c>
      <c r="M40" s="124">
        <v>2005</v>
      </c>
      <c r="N40" s="211">
        <v>2007</v>
      </c>
      <c r="O40" s="213">
        <v>2008</v>
      </c>
      <c r="P40" s="212">
        <v>2010</v>
      </c>
      <c r="Q40" s="211">
        <v>2008</v>
      </c>
      <c r="R40" s="124">
        <v>2010</v>
      </c>
      <c r="S40" s="209">
        <v>2009</v>
      </c>
      <c r="T40" s="194">
        <v>2008</v>
      </c>
      <c r="U40" s="124" t="s">
        <v>177</v>
      </c>
    </row>
    <row r="41" spans="1:21" ht="13.5" thickBot="1">
      <c r="A41" s="219" t="s">
        <v>93</v>
      </c>
      <c r="B41" s="220"/>
      <c r="C41" s="221">
        <v>2009</v>
      </c>
      <c r="D41" s="222">
        <v>2008</v>
      </c>
      <c r="E41" s="221">
        <v>2009</v>
      </c>
      <c r="F41" s="223">
        <v>2010</v>
      </c>
      <c r="G41" s="221">
        <v>2010</v>
      </c>
      <c r="H41" s="224">
        <v>2010</v>
      </c>
      <c r="I41" s="222">
        <v>2008</v>
      </c>
      <c r="J41" s="221">
        <v>2009</v>
      </c>
      <c r="K41" s="224">
        <v>2008</v>
      </c>
      <c r="L41" s="222">
        <v>2008</v>
      </c>
      <c r="M41" s="221">
        <v>2008</v>
      </c>
      <c r="N41" s="222">
        <v>2008</v>
      </c>
      <c r="O41" s="225">
        <v>2008</v>
      </c>
      <c r="P41" s="224">
        <v>2010</v>
      </c>
      <c r="Q41" s="222">
        <v>2008</v>
      </c>
      <c r="R41" s="221">
        <v>2010</v>
      </c>
      <c r="S41" s="223">
        <v>2009</v>
      </c>
      <c r="T41" s="226">
        <v>2005</v>
      </c>
      <c r="U41" s="227">
        <v>2008</v>
      </c>
    </row>
    <row r="43" ht="12.75">
      <c r="A43" s="145"/>
    </row>
    <row r="47" ht="56.25" customHeight="1"/>
    <row r="51" ht="12.75">
      <c r="D51" s="117" t="s">
        <v>179</v>
      </c>
    </row>
  </sheetData>
  <sheetProtection/>
  <mergeCells count="9">
    <mergeCell ref="A2:U2"/>
    <mergeCell ref="B4:C4"/>
    <mergeCell ref="D4:E4"/>
    <mergeCell ref="F4:G4"/>
    <mergeCell ref="I4:J4"/>
    <mergeCell ref="L4:M4"/>
    <mergeCell ref="N4:O4"/>
    <mergeCell ref="Q4:R4"/>
    <mergeCell ref="S4:U4"/>
  </mergeCells>
  <conditionalFormatting sqref="R8:R41 O28 O12 M8:M41 K8:K41 J8 H8:H41 G13:G41 G8:G11 C25 B8:B27 B29:B40 F8:F41 P8:P41">
    <cfRule type="containsBlanks" priority="1" dxfId="0" stopIfTrue="1">
      <formula>LEN(TRIM(B8))=0</formula>
    </cfRule>
  </conditionalFormatting>
  <printOptions/>
  <pageMargins left="0.7" right="0.7" top="0.75" bottom="0.75" header="0.3" footer="0.3"/>
  <pageSetup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dimension ref="A1:Y90"/>
  <sheetViews>
    <sheetView zoomScalePageLayoutView="0" workbookViewId="0" topLeftCell="A47">
      <selection activeCell="C56" sqref="C56:C90"/>
    </sheetView>
  </sheetViews>
  <sheetFormatPr defaultColWidth="9.140625" defaultRowHeight="12.75"/>
  <cols>
    <col min="1" max="1" width="11.28125" style="0" bestFit="1" customWidth="1"/>
    <col min="2" max="24" width="10.00390625" style="0" customWidth="1"/>
  </cols>
  <sheetData>
    <row r="1" spans="1:10" ht="12.75">
      <c r="A1" s="348" t="s">
        <v>96</v>
      </c>
      <c r="B1" s="348"/>
      <c r="C1" s="348"/>
      <c r="D1" s="348"/>
      <c r="E1" s="348"/>
      <c r="F1" s="348"/>
      <c r="G1" s="348"/>
      <c r="H1" s="348"/>
      <c r="I1" s="348"/>
      <c r="J1" s="348"/>
    </row>
    <row r="3" ht="13.5" thickBot="1"/>
    <row r="4" spans="2:24" ht="13.5" hidden="1" thickBot="1">
      <c r="B4" s="26" t="s">
        <v>97</v>
      </c>
      <c r="C4" s="26" t="s">
        <v>98</v>
      </c>
      <c r="D4" s="26" t="s">
        <v>99</v>
      </c>
      <c r="E4" s="26" t="s">
        <v>100</v>
      </c>
      <c r="F4" s="26" t="s">
        <v>101</v>
      </c>
      <c r="G4" s="26" t="s">
        <v>102</v>
      </c>
      <c r="H4" s="28" t="s">
        <v>103</v>
      </c>
      <c r="I4" s="28" t="s">
        <v>104</v>
      </c>
      <c r="J4" s="28" t="s">
        <v>105</v>
      </c>
      <c r="K4" s="28" t="s">
        <v>106</v>
      </c>
      <c r="L4" s="28" t="s">
        <v>107</v>
      </c>
      <c r="M4" s="28" t="s">
        <v>108</v>
      </c>
      <c r="N4" s="28" t="s">
        <v>109</v>
      </c>
      <c r="O4" s="28" t="s">
        <v>110</v>
      </c>
      <c r="P4" s="28" t="s">
        <v>111</v>
      </c>
      <c r="Q4" s="28" t="s">
        <v>112</v>
      </c>
      <c r="R4" s="28" t="s">
        <v>113</v>
      </c>
      <c r="S4" s="28" t="s">
        <v>114</v>
      </c>
      <c r="T4" s="28" t="s">
        <v>115</v>
      </c>
      <c r="U4" s="28" t="s">
        <v>116</v>
      </c>
      <c r="V4" s="28" t="s">
        <v>117</v>
      </c>
      <c r="W4" s="28" t="s">
        <v>118</v>
      </c>
      <c r="X4" s="28" t="s">
        <v>119</v>
      </c>
    </row>
    <row r="5" spans="2:25" s="29" customFormat="1" ht="102">
      <c r="B5" s="30" t="s">
        <v>1</v>
      </c>
      <c r="C5" s="31" t="s">
        <v>2</v>
      </c>
      <c r="D5" s="30" t="s">
        <v>3</v>
      </c>
      <c r="E5" s="31" t="s">
        <v>4</v>
      </c>
      <c r="F5" s="56" t="s">
        <v>5</v>
      </c>
      <c r="G5" s="31" t="s">
        <v>6</v>
      </c>
      <c r="H5" s="32" t="s">
        <v>7</v>
      </c>
      <c r="I5" s="33" t="s">
        <v>8</v>
      </c>
      <c r="J5" s="34" t="s">
        <v>9</v>
      </c>
      <c r="K5" s="32" t="s">
        <v>10</v>
      </c>
      <c r="L5" s="34" t="s">
        <v>11</v>
      </c>
      <c r="M5" s="32" t="s">
        <v>12</v>
      </c>
      <c r="N5" s="34" t="s">
        <v>13</v>
      </c>
      <c r="O5" s="32" t="s">
        <v>14</v>
      </c>
      <c r="P5" s="34" t="s">
        <v>15</v>
      </c>
      <c r="Q5" s="32" t="s">
        <v>16</v>
      </c>
      <c r="R5" s="34" t="s">
        <v>17</v>
      </c>
      <c r="S5" s="32" t="s">
        <v>18</v>
      </c>
      <c r="T5" s="34" t="s">
        <v>19</v>
      </c>
      <c r="U5" s="32" t="s">
        <v>20</v>
      </c>
      <c r="V5" s="34" t="s">
        <v>120</v>
      </c>
      <c r="W5" s="34" t="s">
        <v>123</v>
      </c>
      <c r="X5" s="32" t="s">
        <v>21</v>
      </c>
      <c r="Y5" s="34" t="s">
        <v>22</v>
      </c>
    </row>
    <row r="6" spans="2:25" ht="12.75">
      <c r="B6" s="58">
        <v>0.045454545454545456</v>
      </c>
      <c r="C6" s="59">
        <v>0.045454545454545456</v>
      </c>
      <c r="D6" s="58">
        <v>0.045454545454545456</v>
      </c>
      <c r="E6" s="59">
        <v>0.045454545454545456</v>
      </c>
      <c r="F6" s="35">
        <v>0.045454545454545456</v>
      </c>
      <c r="G6" s="36">
        <v>0.045454545454545456</v>
      </c>
      <c r="H6" s="37">
        <v>0.030303030303030304</v>
      </c>
      <c r="I6" s="38">
        <v>0.030303030303030304</v>
      </c>
      <c r="J6" s="39">
        <v>0.030303030303030304</v>
      </c>
      <c r="K6" s="37">
        <v>0.045454545454545456</v>
      </c>
      <c r="L6" s="39">
        <v>0.045454545454545456</v>
      </c>
      <c r="M6" s="37">
        <v>0.045454545454545456</v>
      </c>
      <c r="N6" s="39">
        <v>0.045454545454545456</v>
      </c>
      <c r="O6" s="37">
        <v>0.045454545454545456</v>
      </c>
      <c r="P6" s="39">
        <v>0.045454545454545456</v>
      </c>
      <c r="Q6" s="37">
        <v>0.045454545454545456</v>
      </c>
      <c r="R6" s="39">
        <v>0.045454545454545456</v>
      </c>
      <c r="S6" s="37">
        <v>0.045454545454545456</v>
      </c>
      <c r="T6" s="39">
        <v>0.045454545454545456</v>
      </c>
      <c r="U6" s="37">
        <v>0.045454545454545456</v>
      </c>
      <c r="V6" s="39">
        <v>0.045454545454545456</v>
      </c>
      <c r="W6" s="39"/>
      <c r="X6" s="37">
        <v>0.045454545454545456</v>
      </c>
      <c r="Y6" s="37">
        <v>0.045454545454545456</v>
      </c>
    </row>
    <row r="7" spans="2:25" ht="12.75">
      <c r="B7" s="40">
        <f>1/6</f>
        <v>0.16666666666666666</v>
      </c>
      <c r="C7" s="41">
        <v>0.16666666666666666</v>
      </c>
      <c r="D7" s="40">
        <v>0.16666666666666666</v>
      </c>
      <c r="E7" s="41">
        <v>0.16666666666666666</v>
      </c>
      <c r="F7" s="25">
        <v>0.16666666666666666</v>
      </c>
      <c r="G7" s="41">
        <v>0.16666666666666666</v>
      </c>
      <c r="H7" s="42">
        <f aca="true" t="shared" si="0" ref="H7:Y7">1/17</f>
        <v>0.058823529411764705</v>
      </c>
      <c r="I7" s="43">
        <f t="shared" si="0"/>
        <v>0.058823529411764705</v>
      </c>
      <c r="J7" s="44">
        <f t="shared" si="0"/>
        <v>0.058823529411764705</v>
      </c>
      <c r="K7" s="42">
        <f t="shared" si="0"/>
        <v>0.058823529411764705</v>
      </c>
      <c r="L7" s="44">
        <f t="shared" si="0"/>
        <v>0.058823529411764705</v>
      </c>
      <c r="M7" s="42">
        <f t="shared" si="0"/>
        <v>0.058823529411764705</v>
      </c>
      <c r="N7" s="44">
        <f t="shared" si="0"/>
        <v>0.058823529411764705</v>
      </c>
      <c r="O7" s="42">
        <f t="shared" si="0"/>
        <v>0.058823529411764705</v>
      </c>
      <c r="P7" s="44">
        <f t="shared" si="0"/>
        <v>0.058823529411764705</v>
      </c>
      <c r="Q7" s="42">
        <f t="shared" si="0"/>
        <v>0.058823529411764705</v>
      </c>
      <c r="R7" s="44">
        <f t="shared" si="0"/>
        <v>0.058823529411764705</v>
      </c>
      <c r="S7" s="42">
        <f t="shared" si="0"/>
        <v>0.058823529411764705</v>
      </c>
      <c r="T7" s="44">
        <f t="shared" si="0"/>
        <v>0.058823529411764705</v>
      </c>
      <c r="U7" s="42">
        <f t="shared" si="0"/>
        <v>0.058823529411764705</v>
      </c>
      <c r="V7" s="44">
        <f t="shared" si="0"/>
        <v>0.058823529411764705</v>
      </c>
      <c r="W7" s="44">
        <v>0</v>
      </c>
      <c r="X7" s="42">
        <f t="shared" si="0"/>
        <v>0.058823529411764705</v>
      </c>
      <c r="Y7" s="44">
        <f t="shared" si="0"/>
        <v>0.058823529411764705</v>
      </c>
    </row>
    <row r="8" spans="2:25" ht="13.5" thickBot="1">
      <c r="B8" s="45">
        <v>1</v>
      </c>
      <c r="C8" s="46">
        <f>$B$8</f>
        <v>1</v>
      </c>
      <c r="D8" s="45">
        <f>$B$8</f>
        <v>1</v>
      </c>
      <c r="E8" s="46">
        <f>$B$8</f>
        <v>1</v>
      </c>
      <c r="F8" s="57">
        <f>$B$8</f>
        <v>1</v>
      </c>
      <c r="G8" s="46">
        <f>$B$8</f>
        <v>1</v>
      </c>
      <c r="H8" s="47">
        <f>1-$B$8</f>
        <v>0</v>
      </c>
      <c r="I8" s="48">
        <f aca="true" t="shared" si="1" ref="I8:Y8">1-$B$8</f>
        <v>0</v>
      </c>
      <c r="J8" s="49">
        <f t="shared" si="1"/>
        <v>0</v>
      </c>
      <c r="K8" s="47">
        <f t="shared" si="1"/>
        <v>0</v>
      </c>
      <c r="L8" s="49">
        <f t="shared" si="1"/>
        <v>0</v>
      </c>
      <c r="M8" s="47">
        <f t="shared" si="1"/>
        <v>0</v>
      </c>
      <c r="N8" s="49">
        <f t="shared" si="1"/>
        <v>0</v>
      </c>
      <c r="O8" s="47">
        <f t="shared" si="1"/>
        <v>0</v>
      </c>
      <c r="P8" s="49">
        <f t="shared" si="1"/>
        <v>0</v>
      </c>
      <c r="Q8" s="47">
        <f t="shared" si="1"/>
        <v>0</v>
      </c>
      <c r="R8" s="49">
        <f t="shared" si="1"/>
        <v>0</v>
      </c>
      <c r="S8" s="47">
        <f t="shared" si="1"/>
        <v>0</v>
      </c>
      <c r="T8" s="49">
        <f t="shared" si="1"/>
        <v>0</v>
      </c>
      <c r="U8" s="47">
        <f t="shared" si="1"/>
        <v>0</v>
      </c>
      <c r="V8" s="49">
        <f t="shared" si="1"/>
        <v>0</v>
      </c>
      <c r="W8" s="49">
        <v>0</v>
      </c>
      <c r="X8" s="47">
        <f t="shared" si="1"/>
        <v>0</v>
      </c>
      <c r="Y8" s="49">
        <f t="shared" si="1"/>
        <v>0</v>
      </c>
    </row>
    <row r="12" spans="1:25" ht="12.75">
      <c r="A12" s="7" t="s">
        <v>24</v>
      </c>
      <c r="B12" s="24" t="s">
        <v>1</v>
      </c>
      <c r="C12" s="24" t="s">
        <v>2</v>
      </c>
      <c r="D12" s="24" t="s">
        <v>3</v>
      </c>
      <c r="E12" s="24" t="s">
        <v>4</v>
      </c>
      <c r="F12" s="24" t="s">
        <v>5</v>
      </c>
      <c r="G12" s="24" t="s">
        <v>6</v>
      </c>
      <c r="H12" s="24" t="s">
        <v>7</v>
      </c>
      <c r="I12" s="24" t="s">
        <v>8</v>
      </c>
      <c r="J12" s="24" t="s">
        <v>9</v>
      </c>
      <c r="K12" s="24" t="s">
        <v>10</v>
      </c>
      <c r="L12" s="24" t="s">
        <v>11</v>
      </c>
      <c r="M12" s="24" t="s">
        <v>12</v>
      </c>
      <c r="N12" s="24" t="s">
        <v>13</v>
      </c>
      <c r="O12" s="24" t="s">
        <v>14</v>
      </c>
      <c r="P12" s="24" t="s">
        <v>15</v>
      </c>
      <c r="Q12" s="24" t="s">
        <v>16</v>
      </c>
      <c r="R12" s="24" t="s">
        <v>17</v>
      </c>
      <c r="S12" s="24" t="s">
        <v>18</v>
      </c>
      <c r="T12" s="24" t="s">
        <v>19</v>
      </c>
      <c r="U12" s="24" t="s">
        <v>20</v>
      </c>
      <c r="V12" s="24" t="s">
        <v>120</v>
      </c>
      <c r="W12" s="24" t="s">
        <v>123</v>
      </c>
      <c r="X12" s="24" t="s">
        <v>21</v>
      </c>
      <c r="Y12" s="24" t="s">
        <v>22</v>
      </c>
    </row>
    <row r="13" spans="1:25" ht="12.75">
      <c r="A13" s="50" t="s">
        <v>27</v>
      </c>
      <c r="B13" s="24" t="e">
        <f>ScoreData!E7*ScoreData!#REF!</f>
        <v>#REF!</v>
      </c>
      <c r="C13" s="24" t="e">
        <f>ScoreData!F7*ScoreData!#REF!</f>
        <v>#REF!</v>
      </c>
      <c r="D13" s="24" t="e">
        <f>ScoreData!G7*ScoreData!#REF!</f>
        <v>#REF!</v>
      </c>
      <c r="E13" s="24" t="e">
        <f>ScoreData!H7*ScoreData!#REF!</f>
        <v>#REF!</v>
      </c>
      <c r="F13" s="24" t="e">
        <f>ScoreData!C7*ScoreData!#REF!</f>
        <v>#REF!</v>
      </c>
      <c r="G13" s="24" t="e">
        <f>ScoreData!#REF!*ScoreData!#REF!</f>
        <v>#REF!</v>
      </c>
      <c r="H13" s="24" t="e">
        <f>ScoreData!T7*ScoreData!#REF!</f>
        <v>#REF!</v>
      </c>
      <c r="I13" s="24" t="e">
        <f>ScoreData!U7*ScoreData!#REF!</f>
        <v>#REF!</v>
      </c>
      <c r="J13" s="24" t="e">
        <f>ScoreData!V7*ScoreData!#REF!</f>
        <v>#REF!</v>
      </c>
      <c r="K13" s="24" t="e">
        <f>ScoreData!O7*ScoreData!#REF!</f>
        <v>#REF!</v>
      </c>
      <c r="L13" s="24" t="e">
        <f>ScoreData!P7*ScoreData!#REF!</f>
        <v>#REF!</v>
      </c>
      <c r="M13" s="24" t="e">
        <f>ScoreData!J7*ScoreData!#REF!</f>
        <v>#REF!</v>
      </c>
      <c r="N13" s="24" t="e">
        <f>ScoreData!K7*ScoreData!#REF!</f>
        <v>#REF!</v>
      </c>
      <c r="O13" s="24" t="e">
        <f>ScoreData!#REF!*ScoreData!#REF!</f>
        <v>#REF!</v>
      </c>
      <c r="P13" s="24" t="e">
        <f>ScoreData!I7*ScoreData!#REF!</f>
        <v>#REF!</v>
      </c>
      <c r="Q13" s="24" t="e">
        <f>ScoreData!M7*ScoreData!#REF!</f>
        <v>#REF!</v>
      </c>
      <c r="R13" s="24" t="e">
        <f>ScoreData!#REF!*ScoreData!#REF!</f>
        <v>#REF!</v>
      </c>
      <c r="S13" s="24" t="e">
        <f>ScoreData!L7*ScoreData!#REF!</f>
        <v>#REF!</v>
      </c>
      <c r="T13" s="24" t="e">
        <f>ScoreData!#REF!*ScoreData!#REF!</f>
        <v>#REF!</v>
      </c>
      <c r="U13" s="24" t="e">
        <f>ScoreData!R7*ScoreData!#REF!</f>
        <v>#REF!</v>
      </c>
      <c r="V13" s="24" t="e">
        <f>ScoreData!#REF!*ScoreData!#REF!</f>
        <v>#REF!</v>
      </c>
      <c r="W13" s="24" t="e">
        <f>ScoreData!S7*ScoreData!#REF!</f>
        <v>#REF!</v>
      </c>
      <c r="X13" s="24" t="e">
        <f>ScoreData!Q7*ScoreData!#REF!</f>
        <v>#REF!</v>
      </c>
      <c r="Y13" s="24" t="e">
        <f>ScoreData!#REF!*ScoreData!#REF!</f>
        <v>#REF!</v>
      </c>
    </row>
    <row r="14" spans="1:25" ht="12.75">
      <c r="A14" s="50" t="s">
        <v>29</v>
      </c>
      <c r="B14" s="24" t="e">
        <f>ScoreData!E8*ScoreData!#REF!</f>
        <v>#REF!</v>
      </c>
      <c r="C14" s="24" t="e">
        <f>ScoreData!F8*ScoreData!#REF!</f>
        <v>#REF!</v>
      </c>
      <c r="D14" s="24" t="e">
        <f>ScoreData!G8*ScoreData!#REF!</f>
        <v>#REF!</v>
      </c>
      <c r="E14" s="24" t="e">
        <f>ScoreData!H8*ScoreData!#REF!</f>
        <v>#REF!</v>
      </c>
      <c r="F14" s="24" t="e">
        <f>ScoreData!C8*ScoreData!#REF!</f>
        <v>#REF!</v>
      </c>
      <c r="G14" s="24" t="e">
        <f>ScoreData!#REF!*ScoreData!#REF!</f>
        <v>#REF!</v>
      </c>
      <c r="H14" s="24" t="e">
        <f>ScoreData!T8*ScoreData!#REF!</f>
        <v>#REF!</v>
      </c>
      <c r="I14" s="24" t="e">
        <f>ScoreData!U8*ScoreData!#REF!</f>
        <v>#REF!</v>
      </c>
      <c r="J14" s="24" t="e">
        <f>ScoreData!V8*ScoreData!#REF!</f>
        <v>#REF!</v>
      </c>
      <c r="K14" s="24" t="e">
        <f>ScoreData!O8*ScoreData!#REF!</f>
        <v>#REF!</v>
      </c>
      <c r="L14" s="24" t="e">
        <f>ScoreData!P8*ScoreData!#REF!</f>
        <v>#REF!</v>
      </c>
      <c r="M14" s="24" t="e">
        <f>ScoreData!J8*ScoreData!#REF!</f>
        <v>#REF!</v>
      </c>
      <c r="N14" s="24" t="e">
        <f>ScoreData!K8*ScoreData!#REF!</f>
        <v>#REF!</v>
      </c>
      <c r="O14" s="24" t="e">
        <f>ScoreData!#REF!*ScoreData!#REF!</f>
        <v>#REF!</v>
      </c>
      <c r="P14" s="24" t="e">
        <f>ScoreData!I8*ScoreData!#REF!</f>
        <v>#REF!</v>
      </c>
      <c r="Q14" s="24" t="e">
        <f>ScoreData!M8*ScoreData!#REF!</f>
        <v>#REF!</v>
      </c>
      <c r="R14" s="24" t="e">
        <f>ScoreData!#REF!*ScoreData!#REF!</f>
        <v>#REF!</v>
      </c>
      <c r="S14" s="24" t="e">
        <f>ScoreData!L8*ScoreData!#REF!</f>
        <v>#REF!</v>
      </c>
      <c r="T14" s="24" t="e">
        <f>ScoreData!#REF!*ScoreData!#REF!</f>
        <v>#REF!</v>
      </c>
      <c r="U14" s="24" t="e">
        <f>ScoreData!R8*ScoreData!#REF!</f>
        <v>#REF!</v>
      </c>
      <c r="V14" s="24" t="e">
        <f>ScoreData!#REF!*ScoreData!#REF!</f>
        <v>#REF!</v>
      </c>
      <c r="W14" s="24" t="e">
        <f>ScoreData!S8*ScoreData!#REF!</f>
        <v>#REF!</v>
      </c>
      <c r="X14" s="24" t="e">
        <f>ScoreData!Q8*ScoreData!#REF!</f>
        <v>#REF!</v>
      </c>
      <c r="Y14" s="24" t="e">
        <f>ScoreData!#REF!*ScoreData!#REF!</f>
        <v>#REF!</v>
      </c>
    </row>
    <row r="15" spans="1:25" ht="12.75">
      <c r="A15" s="50" t="s">
        <v>31</v>
      </c>
      <c r="B15" s="24" t="e">
        <f>ScoreData!E9*ScoreData!#REF!</f>
        <v>#REF!</v>
      </c>
      <c r="C15" s="24" t="e">
        <f>ScoreData!F9*ScoreData!#REF!</f>
        <v>#REF!</v>
      </c>
      <c r="D15" s="24" t="e">
        <f>ScoreData!G9*ScoreData!#REF!</f>
        <v>#REF!</v>
      </c>
      <c r="E15" s="24" t="e">
        <f>ScoreData!H9*ScoreData!#REF!</f>
        <v>#REF!</v>
      </c>
      <c r="F15" s="24" t="e">
        <f>ScoreData!C9*ScoreData!#REF!</f>
        <v>#REF!</v>
      </c>
      <c r="G15" s="24" t="e">
        <f>ScoreData!#REF!*ScoreData!#REF!</f>
        <v>#REF!</v>
      </c>
      <c r="H15" s="24" t="e">
        <f>ScoreData!T9*ScoreData!#REF!</f>
        <v>#REF!</v>
      </c>
      <c r="I15" s="24" t="e">
        <f>ScoreData!U9*ScoreData!#REF!</f>
        <v>#REF!</v>
      </c>
      <c r="J15" s="24" t="e">
        <f>ScoreData!V9*ScoreData!#REF!</f>
        <v>#REF!</v>
      </c>
      <c r="K15" s="24" t="e">
        <f>ScoreData!O9*ScoreData!#REF!</f>
        <v>#REF!</v>
      </c>
      <c r="L15" s="24" t="e">
        <f>ScoreData!P9*ScoreData!#REF!</f>
        <v>#REF!</v>
      </c>
      <c r="M15" s="24" t="e">
        <f>ScoreData!J9*ScoreData!#REF!</f>
        <v>#REF!</v>
      </c>
      <c r="N15" s="24" t="e">
        <f>ScoreData!K9*ScoreData!#REF!</f>
        <v>#REF!</v>
      </c>
      <c r="O15" s="24" t="e">
        <f>ScoreData!#REF!*ScoreData!#REF!</f>
        <v>#REF!</v>
      </c>
      <c r="P15" s="24" t="e">
        <f>ScoreData!I9*ScoreData!#REF!</f>
        <v>#REF!</v>
      </c>
      <c r="Q15" s="24" t="e">
        <f>ScoreData!M9*ScoreData!#REF!</f>
        <v>#REF!</v>
      </c>
      <c r="R15" s="24" t="e">
        <f>ScoreData!#REF!*ScoreData!#REF!</f>
        <v>#REF!</v>
      </c>
      <c r="S15" s="24" t="e">
        <f>ScoreData!L9*ScoreData!#REF!</f>
        <v>#REF!</v>
      </c>
      <c r="T15" s="24" t="e">
        <f>ScoreData!#REF!*ScoreData!#REF!</f>
        <v>#REF!</v>
      </c>
      <c r="U15" s="24" t="e">
        <f>ScoreData!R9*ScoreData!#REF!</f>
        <v>#REF!</v>
      </c>
      <c r="V15" s="24" t="e">
        <f>ScoreData!#REF!*ScoreData!#REF!</f>
        <v>#REF!</v>
      </c>
      <c r="W15" s="24" t="e">
        <f>ScoreData!S9*ScoreData!#REF!</f>
        <v>#REF!</v>
      </c>
      <c r="X15" s="24" t="e">
        <f>ScoreData!Q9*ScoreData!#REF!</f>
        <v>#REF!</v>
      </c>
      <c r="Y15" s="24" t="e">
        <f>ScoreData!#REF!*ScoreData!#REF!</f>
        <v>#REF!</v>
      </c>
    </row>
    <row r="16" spans="1:25" ht="12.75">
      <c r="A16" s="50" t="s">
        <v>33</v>
      </c>
      <c r="B16" s="24" t="e">
        <f>ScoreData!E10*ScoreData!#REF!</f>
        <v>#REF!</v>
      </c>
      <c r="C16" s="24" t="e">
        <f>ScoreData!F10*ScoreData!#REF!</f>
        <v>#REF!</v>
      </c>
      <c r="D16" s="24" t="e">
        <f>ScoreData!G10*ScoreData!#REF!</f>
        <v>#REF!</v>
      </c>
      <c r="E16" s="24" t="e">
        <f>ScoreData!H10*ScoreData!#REF!</f>
        <v>#REF!</v>
      </c>
      <c r="F16" s="24" t="e">
        <f>ScoreData!C10*ScoreData!#REF!</f>
        <v>#REF!</v>
      </c>
      <c r="G16" s="24" t="e">
        <f>ScoreData!#REF!*ScoreData!#REF!</f>
        <v>#REF!</v>
      </c>
      <c r="H16" s="24" t="e">
        <f>ScoreData!T10*ScoreData!#REF!</f>
        <v>#REF!</v>
      </c>
      <c r="I16" s="24" t="e">
        <f>ScoreData!U10*ScoreData!#REF!</f>
        <v>#REF!</v>
      </c>
      <c r="J16" s="24" t="e">
        <f>ScoreData!V10*ScoreData!#REF!</f>
        <v>#REF!</v>
      </c>
      <c r="K16" s="24" t="e">
        <f>ScoreData!O10*ScoreData!#REF!</f>
        <v>#REF!</v>
      </c>
      <c r="L16" s="24" t="e">
        <f>ScoreData!P10*ScoreData!#REF!</f>
        <v>#REF!</v>
      </c>
      <c r="M16" s="24" t="e">
        <f>ScoreData!J10*ScoreData!#REF!</f>
        <v>#REF!</v>
      </c>
      <c r="N16" s="24" t="e">
        <f>ScoreData!K10*ScoreData!#REF!</f>
        <v>#REF!</v>
      </c>
      <c r="O16" s="24" t="e">
        <f>ScoreData!#REF!*ScoreData!#REF!</f>
        <v>#REF!</v>
      </c>
      <c r="P16" s="24" t="e">
        <f>ScoreData!I10*ScoreData!#REF!</f>
        <v>#REF!</v>
      </c>
      <c r="Q16" s="24" t="e">
        <f>ScoreData!M10*ScoreData!#REF!</f>
        <v>#REF!</v>
      </c>
      <c r="R16" s="24" t="e">
        <f>ScoreData!#REF!*ScoreData!#REF!</f>
        <v>#REF!</v>
      </c>
      <c r="S16" s="24" t="e">
        <f>ScoreData!L10*ScoreData!#REF!</f>
        <v>#REF!</v>
      </c>
      <c r="T16" s="24" t="e">
        <f>ScoreData!#REF!*ScoreData!#REF!</f>
        <v>#REF!</v>
      </c>
      <c r="U16" s="24" t="e">
        <f>ScoreData!R10*ScoreData!#REF!</f>
        <v>#REF!</v>
      </c>
      <c r="V16" s="24" t="e">
        <f>ScoreData!#REF!*ScoreData!#REF!</f>
        <v>#REF!</v>
      </c>
      <c r="W16" s="24" t="e">
        <f>ScoreData!S10*ScoreData!#REF!</f>
        <v>#REF!</v>
      </c>
      <c r="X16" s="24" t="e">
        <f>ScoreData!Q10*ScoreData!#REF!</f>
        <v>#REF!</v>
      </c>
      <c r="Y16" s="24" t="e">
        <f>ScoreData!#REF!*ScoreData!#REF!</f>
        <v>#REF!</v>
      </c>
    </row>
    <row r="17" spans="1:25" ht="12.75">
      <c r="A17" s="51" t="s">
        <v>35</v>
      </c>
      <c r="B17" s="24" t="e">
        <f>ScoreData!E11*ScoreData!#REF!</f>
        <v>#REF!</v>
      </c>
      <c r="C17" s="24" t="e">
        <f>ScoreData!F11*ScoreData!#REF!</f>
        <v>#REF!</v>
      </c>
      <c r="D17" s="24" t="e">
        <f>ScoreData!G11*ScoreData!#REF!</f>
        <v>#REF!</v>
      </c>
      <c r="E17" s="24" t="e">
        <f>ScoreData!H11*ScoreData!#REF!</f>
        <v>#REF!</v>
      </c>
      <c r="F17" s="24" t="e">
        <f>ScoreData!C11*ScoreData!#REF!</f>
        <v>#REF!</v>
      </c>
      <c r="G17" s="24" t="e">
        <f>ScoreData!#REF!*ScoreData!#REF!</f>
        <v>#REF!</v>
      </c>
      <c r="H17" s="24" t="e">
        <f>ScoreData!T11*ScoreData!#REF!</f>
        <v>#REF!</v>
      </c>
      <c r="I17" s="24" t="e">
        <f>ScoreData!U11*ScoreData!#REF!</f>
        <v>#REF!</v>
      </c>
      <c r="J17" s="24" t="e">
        <f>ScoreData!V11*ScoreData!#REF!</f>
        <v>#REF!</v>
      </c>
      <c r="K17" s="24" t="e">
        <f>ScoreData!O11*ScoreData!#REF!</f>
        <v>#REF!</v>
      </c>
      <c r="L17" s="24" t="e">
        <f>ScoreData!P11*ScoreData!#REF!</f>
        <v>#REF!</v>
      </c>
      <c r="M17" s="24" t="e">
        <f>ScoreData!J11*ScoreData!#REF!</f>
        <v>#REF!</v>
      </c>
      <c r="N17" s="24" t="e">
        <f>ScoreData!K11*ScoreData!#REF!</f>
        <v>#REF!</v>
      </c>
      <c r="O17" s="24" t="e">
        <f>ScoreData!#REF!*ScoreData!#REF!</f>
        <v>#REF!</v>
      </c>
      <c r="P17" s="24" t="e">
        <f>ScoreData!I11*ScoreData!#REF!</f>
        <v>#REF!</v>
      </c>
      <c r="Q17" s="24" t="e">
        <f>ScoreData!M11*ScoreData!#REF!</f>
        <v>#REF!</v>
      </c>
      <c r="R17" s="24" t="e">
        <f>ScoreData!#REF!*ScoreData!#REF!</f>
        <v>#REF!</v>
      </c>
      <c r="S17" s="24" t="e">
        <f>ScoreData!L11*ScoreData!#REF!</f>
        <v>#REF!</v>
      </c>
      <c r="T17" s="24" t="e">
        <f>ScoreData!#REF!*ScoreData!#REF!</f>
        <v>#REF!</v>
      </c>
      <c r="U17" s="24" t="e">
        <f>ScoreData!R11*ScoreData!#REF!</f>
        <v>#REF!</v>
      </c>
      <c r="V17" s="24" t="e">
        <f>ScoreData!#REF!*ScoreData!#REF!</f>
        <v>#REF!</v>
      </c>
      <c r="W17" s="24" t="e">
        <f>ScoreData!S11*ScoreData!#REF!</f>
        <v>#REF!</v>
      </c>
      <c r="X17" s="24" t="e">
        <f>ScoreData!Q11*ScoreData!#REF!</f>
        <v>#REF!</v>
      </c>
      <c r="Y17" s="24" t="e">
        <f>ScoreData!#REF!*ScoreData!#REF!</f>
        <v>#REF!</v>
      </c>
    </row>
    <row r="18" spans="1:25" ht="12.75">
      <c r="A18" s="50" t="s">
        <v>37</v>
      </c>
      <c r="B18" s="24" t="e">
        <f>ScoreData!E12*ScoreData!#REF!</f>
        <v>#REF!</v>
      </c>
      <c r="C18" s="24" t="e">
        <f>ScoreData!F12*ScoreData!#REF!</f>
        <v>#REF!</v>
      </c>
      <c r="D18" s="24" t="e">
        <f>ScoreData!G12*ScoreData!#REF!</f>
        <v>#REF!</v>
      </c>
      <c r="E18" s="24" t="e">
        <f>ScoreData!H12*ScoreData!#REF!</f>
        <v>#REF!</v>
      </c>
      <c r="F18" s="24" t="e">
        <f>ScoreData!C12*ScoreData!#REF!</f>
        <v>#REF!</v>
      </c>
      <c r="G18" s="24" t="e">
        <f>ScoreData!#REF!*ScoreData!#REF!</f>
        <v>#REF!</v>
      </c>
      <c r="H18" s="24" t="e">
        <f>ScoreData!T12*ScoreData!#REF!</f>
        <v>#REF!</v>
      </c>
      <c r="I18" s="24" t="e">
        <f>ScoreData!U12*ScoreData!#REF!</f>
        <v>#REF!</v>
      </c>
      <c r="J18" s="24" t="e">
        <f>ScoreData!V12*ScoreData!#REF!</f>
        <v>#REF!</v>
      </c>
      <c r="K18" s="24" t="e">
        <f>ScoreData!O12*ScoreData!#REF!</f>
        <v>#REF!</v>
      </c>
      <c r="L18" s="24" t="e">
        <f>ScoreData!P12*ScoreData!#REF!</f>
        <v>#REF!</v>
      </c>
      <c r="M18" s="24" t="e">
        <f>ScoreData!J12*ScoreData!#REF!</f>
        <v>#REF!</v>
      </c>
      <c r="N18" s="24" t="e">
        <f>ScoreData!K12*ScoreData!#REF!</f>
        <v>#REF!</v>
      </c>
      <c r="O18" s="24" t="e">
        <f>ScoreData!#REF!*ScoreData!#REF!</f>
        <v>#REF!</v>
      </c>
      <c r="P18" s="24" t="e">
        <f>ScoreData!I12*ScoreData!#REF!</f>
        <v>#REF!</v>
      </c>
      <c r="Q18" s="24" t="e">
        <f>ScoreData!M12*ScoreData!#REF!</f>
        <v>#REF!</v>
      </c>
      <c r="R18" s="24" t="e">
        <f>ScoreData!#REF!*ScoreData!#REF!</f>
        <v>#REF!</v>
      </c>
      <c r="S18" s="24" t="e">
        <f>ScoreData!L12*ScoreData!#REF!</f>
        <v>#REF!</v>
      </c>
      <c r="T18" s="24" t="e">
        <f>ScoreData!#REF!*ScoreData!#REF!</f>
        <v>#REF!</v>
      </c>
      <c r="U18" s="24" t="e">
        <f>ScoreData!R12*ScoreData!#REF!</f>
        <v>#REF!</v>
      </c>
      <c r="V18" s="24" t="e">
        <f>ScoreData!#REF!*ScoreData!#REF!</f>
        <v>#REF!</v>
      </c>
      <c r="W18" s="24" t="e">
        <f>ScoreData!S12*ScoreData!#REF!</f>
        <v>#REF!</v>
      </c>
      <c r="X18" s="24" t="e">
        <f>ScoreData!Q12*ScoreData!#REF!</f>
        <v>#REF!</v>
      </c>
      <c r="Y18" s="24" t="e">
        <f>ScoreData!#REF!*ScoreData!#REF!</f>
        <v>#REF!</v>
      </c>
    </row>
    <row r="19" spans="1:25" ht="12.75">
      <c r="A19" s="50" t="s">
        <v>39</v>
      </c>
      <c r="B19" s="24" t="e">
        <f>ScoreData!E13*ScoreData!#REF!</f>
        <v>#REF!</v>
      </c>
      <c r="C19" s="24" t="e">
        <f>ScoreData!F13*ScoreData!#REF!</f>
        <v>#REF!</v>
      </c>
      <c r="D19" s="24" t="e">
        <f>ScoreData!G13*ScoreData!#REF!</f>
        <v>#REF!</v>
      </c>
      <c r="E19" s="24" t="e">
        <f>ScoreData!H13*ScoreData!#REF!</f>
        <v>#REF!</v>
      </c>
      <c r="F19" s="24" t="e">
        <f>ScoreData!C13*ScoreData!#REF!</f>
        <v>#REF!</v>
      </c>
      <c r="G19" s="24" t="e">
        <f>ScoreData!#REF!*ScoreData!#REF!</f>
        <v>#REF!</v>
      </c>
      <c r="H19" s="24" t="e">
        <f>ScoreData!T13*ScoreData!#REF!</f>
        <v>#REF!</v>
      </c>
      <c r="I19" s="24" t="e">
        <f>ScoreData!U13*ScoreData!#REF!</f>
        <v>#REF!</v>
      </c>
      <c r="J19" s="24" t="e">
        <f>ScoreData!V13*ScoreData!#REF!</f>
        <v>#REF!</v>
      </c>
      <c r="K19" s="24" t="e">
        <f>ScoreData!O13*ScoreData!#REF!</f>
        <v>#REF!</v>
      </c>
      <c r="L19" s="24" t="e">
        <f>ScoreData!P13*ScoreData!#REF!</f>
        <v>#REF!</v>
      </c>
      <c r="M19" s="24" t="e">
        <f>ScoreData!J13*ScoreData!#REF!</f>
        <v>#REF!</v>
      </c>
      <c r="N19" s="24" t="e">
        <f>ScoreData!K13*ScoreData!#REF!</f>
        <v>#REF!</v>
      </c>
      <c r="O19" s="24" t="e">
        <f>ScoreData!#REF!*ScoreData!#REF!</f>
        <v>#REF!</v>
      </c>
      <c r="P19" s="24" t="e">
        <f>ScoreData!I13*ScoreData!#REF!</f>
        <v>#REF!</v>
      </c>
      <c r="Q19" s="24" t="e">
        <f>ScoreData!M13*ScoreData!#REF!</f>
        <v>#REF!</v>
      </c>
      <c r="R19" s="24" t="e">
        <f>ScoreData!#REF!*ScoreData!#REF!</f>
        <v>#REF!</v>
      </c>
      <c r="S19" s="24" t="e">
        <f>ScoreData!L13*ScoreData!#REF!</f>
        <v>#REF!</v>
      </c>
      <c r="T19" s="24" t="e">
        <f>ScoreData!#REF!*ScoreData!#REF!</f>
        <v>#REF!</v>
      </c>
      <c r="U19" s="24" t="e">
        <f>ScoreData!R13*ScoreData!#REF!</f>
        <v>#REF!</v>
      </c>
      <c r="V19" s="24" t="e">
        <f>ScoreData!#REF!*ScoreData!#REF!</f>
        <v>#REF!</v>
      </c>
      <c r="W19" s="24" t="e">
        <f>ScoreData!S13*ScoreData!#REF!</f>
        <v>#REF!</v>
      </c>
      <c r="X19" s="24" t="e">
        <f>ScoreData!Q13*ScoreData!#REF!</f>
        <v>#REF!</v>
      </c>
      <c r="Y19" s="24" t="e">
        <f>ScoreData!#REF!*ScoreData!#REF!</f>
        <v>#REF!</v>
      </c>
    </row>
    <row r="20" spans="1:25" ht="12.75">
      <c r="A20" s="50" t="s">
        <v>41</v>
      </c>
      <c r="B20" s="24" t="e">
        <f>ScoreData!E14*ScoreData!#REF!</f>
        <v>#REF!</v>
      </c>
      <c r="C20" s="24" t="e">
        <f>ScoreData!F14*ScoreData!#REF!</f>
        <v>#REF!</v>
      </c>
      <c r="D20" s="24" t="e">
        <f>ScoreData!G14*ScoreData!#REF!</f>
        <v>#REF!</v>
      </c>
      <c r="E20" s="24" t="e">
        <f>ScoreData!H14*ScoreData!#REF!</f>
        <v>#REF!</v>
      </c>
      <c r="F20" s="24" t="e">
        <f>ScoreData!C14*ScoreData!#REF!</f>
        <v>#REF!</v>
      </c>
      <c r="G20" s="24" t="e">
        <f>ScoreData!#REF!*ScoreData!#REF!</f>
        <v>#REF!</v>
      </c>
      <c r="H20" s="24" t="e">
        <f>ScoreData!T14*ScoreData!#REF!</f>
        <v>#REF!</v>
      </c>
      <c r="I20" s="24" t="e">
        <f>ScoreData!U14*ScoreData!#REF!</f>
        <v>#REF!</v>
      </c>
      <c r="J20" s="24" t="e">
        <f>ScoreData!V14*ScoreData!#REF!</f>
        <v>#REF!</v>
      </c>
      <c r="K20" s="24" t="e">
        <f>ScoreData!O14*ScoreData!#REF!</f>
        <v>#REF!</v>
      </c>
      <c r="L20" s="24" t="e">
        <f>ScoreData!P14*ScoreData!#REF!</f>
        <v>#REF!</v>
      </c>
      <c r="M20" s="24" t="e">
        <f>ScoreData!J14*ScoreData!#REF!</f>
        <v>#REF!</v>
      </c>
      <c r="N20" s="24" t="e">
        <f>ScoreData!K14*ScoreData!#REF!</f>
        <v>#REF!</v>
      </c>
      <c r="O20" s="24" t="e">
        <f>ScoreData!#REF!*ScoreData!#REF!</f>
        <v>#REF!</v>
      </c>
      <c r="P20" s="24" t="e">
        <f>ScoreData!I14*ScoreData!#REF!</f>
        <v>#REF!</v>
      </c>
      <c r="Q20" s="24" t="e">
        <f>ScoreData!M14*ScoreData!#REF!</f>
        <v>#REF!</v>
      </c>
      <c r="R20" s="24" t="e">
        <f>ScoreData!#REF!*ScoreData!#REF!</f>
        <v>#REF!</v>
      </c>
      <c r="S20" s="24" t="e">
        <f>ScoreData!L14*ScoreData!#REF!</f>
        <v>#REF!</v>
      </c>
      <c r="T20" s="24" t="e">
        <f>ScoreData!#REF!*ScoreData!#REF!</f>
        <v>#REF!</v>
      </c>
      <c r="U20" s="24" t="e">
        <f>ScoreData!R14*ScoreData!#REF!</f>
        <v>#REF!</v>
      </c>
      <c r="V20" s="24" t="e">
        <f>ScoreData!#REF!*ScoreData!#REF!</f>
        <v>#REF!</v>
      </c>
      <c r="W20" s="24" t="e">
        <f>ScoreData!S14*ScoreData!#REF!</f>
        <v>#REF!</v>
      </c>
      <c r="X20" s="24" t="e">
        <f>ScoreData!Q14*ScoreData!#REF!</f>
        <v>#REF!</v>
      </c>
      <c r="Y20" s="24" t="e">
        <f>ScoreData!#REF!*ScoreData!#REF!</f>
        <v>#REF!</v>
      </c>
    </row>
    <row r="21" spans="1:25" ht="12.75">
      <c r="A21" s="50" t="s">
        <v>43</v>
      </c>
      <c r="B21" s="24" t="e">
        <f>ScoreData!E15*ScoreData!#REF!</f>
        <v>#REF!</v>
      </c>
      <c r="C21" s="24" t="e">
        <f>ScoreData!F15*ScoreData!#REF!</f>
        <v>#REF!</v>
      </c>
      <c r="D21" s="24" t="e">
        <f>ScoreData!G15*ScoreData!#REF!</f>
        <v>#REF!</v>
      </c>
      <c r="E21" s="24" t="e">
        <f>ScoreData!H15*ScoreData!#REF!</f>
        <v>#REF!</v>
      </c>
      <c r="F21" s="24" t="e">
        <f>ScoreData!C15*ScoreData!#REF!</f>
        <v>#REF!</v>
      </c>
      <c r="G21" s="24" t="e">
        <f>ScoreData!#REF!*ScoreData!#REF!</f>
        <v>#REF!</v>
      </c>
      <c r="H21" s="24" t="e">
        <f>ScoreData!T15*ScoreData!#REF!</f>
        <v>#REF!</v>
      </c>
      <c r="I21" s="24" t="e">
        <f>ScoreData!U15*ScoreData!#REF!</f>
        <v>#REF!</v>
      </c>
      <c r="J21" s="24" t="e">
        <f>ScoreData!V15*ScoreData!#REF!</f>
        <v>#REF!</v>
      </c>
      <c r="K21" s="24" t="e">
        <f>ScoreData!O15*ScoreData!#REF!</f>
        <v>#REF!</v>
      </c>
      <c r="L21" s="24" t="e">
        <f>ScoreData!P15*ScoreData!#REF!</f>
        <v>#REF!</v>
      </c>
      <c r="M21" s="24" t="e">
        <f>ScoreData!J15*ScoreData!#REF!</f>
        <v>#REF!</v>
      </c>
      <c r="N21" s="24" t="e">
        <f>ScoreData!K15*ScoreData!#REF!</f>
        <v>#REF!</v>
      </c>
      <c r="O21" s="24" t="e">
        <f>ScoreData!#REF!*ScoreData!#REF!</f>
        <v>#REF!</v>
      </c>
      <c r="P21" s="24" t="e">
        <f>ScoreData!I15*ScoreData!#REF!</f>
        <v>#REF!</v>
      </c>
      <c r="Q21" s="24" t="e">
        <f>ScoreData!M15*ScoreData!#REF!</f>
        <v>#REF!</v>
      </c>
      <c r="R21" s="24" t="e">
        <f>ScoreData!#REF!*ScoreData!#REF!</f>
        <v>#REF!</v>
      </c>
      <c r="S21" s="24" t="e">
        <f>ScoreData!L15*ScoreData!#REF!</f>
        <v>#REF!</v>
      </c>
      <c r="T21" s="24" t="e">
        <f>ScoreData!#REF!*ScoreData!#REF!</f>
        <v>#REF!</v>
      </c>
      <c r="U21" s="24" t="e">
        <f>ScoreData!R15*ScoreData!#REF!</f>
        <v>#REF!</v>
      </c>
      <c r="V21" s="24" t="e">
        <f>ScoreData!#REF!*ScoreData!#REF!</f>
        <v>#REF!</v>
      </c>
      <c r="W21" s="24" t="e">
        <f>ScoreData!S15*ScoreData!#REF!</f>
        <v>#REF!</v>
      </c>
      <c r="X21" s="24" t="e">
        <f>ScoreData!Q15*ScoreData!#REF!</f>
        <v>#REF!</v>
      </c>
      <c r="Y21" s="24" t="e">
        <f>ScoreData!#REF!*ScoreData!#REF!</f>
        <v>#REF!</v>
      </c>
    </row>
    <row r="22" spans="1:25" ht="12.75">
      <c r="A22" s="50" t="s">
        <v>45</v>
      </c>
      <c r="B22" s="24" t="e">
        <f>ScoreData!E16*ScoreData!#REF!</f>
        <v>#REF!</v>
      </c>
      <c r="C22" s="24" t="e">
        <f>ScoreData!F16*ScoreData!#REF!</f>
        <v>#REF!</v>
      </c>
      <c r="D22" s="24" t="e">
        <f>ScoreData!G16*ScoreData!#REF!</f>
        <v>#REF!</v>
      </c>
      <c r="E22" s="24" t="e">
        <f>ScoreData!H16*ScoreData!#REF!</f>
        <v>#REF!</v>
      </c>
      <c r="F22" s="24" t="e">
        <f>ScoreData!C16*ScoreData!#REF!</f>
        <v>#REF!</v>
      </c>
      <c r="G22" s="24" t="e">
        <f>ScoreData!#REF!*ScoreData!#REF!</f>
        <v>#REF!</v>
      </c>
      <c r="H22" s="24" t="e">
        <f>ScoreData!T16*ScoreData!#REF!</f>
        <v>#REF!</v>
      </c>
      <c r="I22" s="24" t="e">
        <f>ScoreData!U16*ScoreData!#REF!</f>
        <v>#REF!</v>
      </c>
      <c r="J22" s="24" t="e">
        <f>ScoreData!V16*ScoreData!#REF!</f>
        <v>#REF!</v>
      </c>
      <c r="K22" s="24" t="e">
        <f>ScoreData!O16*ScoreData!#REF!</f>
        <v>#REF!</v>
      </c>
      <c r="L22" s="24" t="e">
        <f>ScoreData!P16*ScoreData!#REF!</f>
        <v>#REF!</v>
      </c>
      <c r="M22" s="24" t="e">
        <f>ScoreData!J16*ScoreData!#REF!</f>
        <v>#REF!</v>
      </c>
      <c r="N22" s="24" t="e">
        <f>ScoreData!K16*ScoreData!#REF!</f>
        <v>#REF!</v>
      </c>
      <c r="O22" s="24" t="e">
        <f>ScoreData!#REF!*ScoreData!#REF!</f>
        <v>#REF!</v>
      </c>
      <c r="P22" s="24" t="e">
        <f>ScoreData!I16*ScoreData!#REF!</f>
        <v>#REF!</v>
      </c>
      <c r="Q22" s="24" t="e">
        <f>ScoreData!M16*ScoreData!#REF!</f>
        <v>#REF!</v>
      </c>
      <c r="R22" s="24" t="e">
        <f>ScoreData!#REF!*ScoreData!#REF!</f>
        <v>#REF!</v>
      </c>
      <c r="S22" s="24" t="e">
        <f>ScoreData!L16*ScoreData!#REF!</f>
        <v>#REF!</v>
      </c>
      <c r="T22" s="24" t="e">
        <f>ScoreData!#REF!*ScoreData!#REF!</f>
        <v>#REF!</v>
      </c>
      <c r="U22" s="24" t="e">
        <f>ScoreData!R16*ScoreData!#REF!</f>
        <v>#REF!</v>
      </c>
      <c r="V22" s="24" t="e">
        <f>ScoreData!#REF!*ScoreData!#REF!</f>
        <v>#REF!</v>
      </c>
      <c r="W22" s="24" t="e">
        <f>ScoreData!S16*ScoreData!#REF!</f>
        <v>#REF!</v>
      </c>
      <c r="X22" s="24" t="e">
        <f>ScoreData!Q16*ScoreData!#REF!</f>
        <v>#REF!</v>
      </c>
      <c r="Y22" s="24" t="e">
        <f>ScoreData!#REF!*ScoreData!#REF!</f>
        <v>#REF!</v>
      </c>
    </row>
    <row r="23" spans="1:25" ht="12.75">
      <c r="A23" s="50" t="s">
        <v>47</v>
      </c>
      <c r="B23" s="24" t="e">
        <f>ScoreData!E17*ScoreData!#REF!</f>
        <v>#REF!</v>
      </c>
      <c r="C23" s="24" t="e">
        <f>ScoreData!F17*ScoreData!#REF!</f>
        <v>#REF!</v>
      </c>
      <c r="D23" s="24" t="e">
        <f>ScoreData!G17*ScoreData!#REF!</f>
        <v>#REF!</v>
      </c>
      <c r="E23" s="24" t="e">
        <f>ScoreData!H17*ScoreData!#REF!</f>
        <v>#REF!</v>
      </c>
      <c r="F23" s="24" t="e">
        <f>ScoreData!C17*ScoreData!#REF!</f>
        <v>#REF!</v>
      </c>
      <c r="G23" s="24" t="e">
        <f>ScoreData!#REF!*ScoreData!#REF!</f>
        <v>#REF!</v>
      </c>
      <c r="H23" s="24" t="e">
        <f>ScoreData!T17*ScoreData!#REF!</f>
        <v>#REF!</v>
      </c>
      <c r="I23" s="24" t="e">
        <f>ScoreData!U17*ScoreData!#REF!</f>
        <v>#REF!</v>
      </c>
      <c r="J23" s="24" t="e">
        <f>ScoreData!V17*ScoreData!#REF!</f>
        <v>#REF!</v>
      </c>
      <c r="K23" s="24" t="e">
        <f>ScoreData!O17*ScoreData!#REF!</f>
        <v>#REF!</v>
      </c>
      <c r="L23" s="24" t="e">
        <f>ScoreData!P17*ScoreData!#REF!</f>
        <v>#REF!</v>
      </c>
      <c r="M23" s="24" t="e">
        <f>ScoreData!J17*ScoreData!#REF!</f>
        <v>#REF!</v>
      </c>
      <c r="N23" s="24" t="e">
        <f>ScoreData!K17*ScoreData!#REF!</f>
        <v>#REF!</v>
      </c>
      <c r="O23" s="24" t="e">
        <f>ScoreData!#REF!*ScoreData!#REF!</f>
        <v>#REF!</v>
      </c>
      <c r="P23" s="24" t="e">
        <f>ScoreData!I17*ScoreData!#REF!</f>
        <v>#REF!</v>
      </c>
      <c r="Q23" s="24" t="e">
        <f>ScoreData!M17*ScoreData!#REF!</f>
        <v>#REF!</v>
      </c>
      <c r="R23" s="24" t="e">
        <f>ScoreData!#REF!*ScoreData!#REF!</f>
        <v>#REF!</v>
      </c>
      <c r="S23" s="24" t="e">
        <f>ScoreData!L17*ScoreData!#REF!</f>
        <v>#REF!</v>
      </c>
      <c r="T23" s="24" t="e">
        <f>ScoreData!#REF!*ScoreData!#REF!</f>
        <v>#REF!</v>
      </c>
      <c r="U23" s="24" t="e">
        <f>ScoreData!R17*ScoreData!#REF!</f>
        <v>#REF!</v>
      </c>
      <c r="V23" s="24" t="e">
        <f>ScoreData!#REF!*ScoreData!#REF!</f>
        <v>#REF!</v>
      </c>
      <c r="W23" s="24" t="e">
        <f>ScoreData!S17*ScoreData!#REF!</f>
        <v>#REF!</v>
      </c>
      <c r="X23" s="24" t="e">
        <f>ScoreData!Q17*ScoreData!#REF!</f>
        <v>#REF!</v>
      </c>
      <c r="Y23" s="24" t="e">
        <f>ScoreData!#REF!*ScoreData!#REF!</f>
        <v>#REF!</v>
      </c>
    </row>
    <row r="24" spans="1:25" ht="12.75">
      <c r="A24" s="50" t="s">
        <v>49</v>
      </c>
      <c r="B24" s="24" t="e">
        <f>ScoreData!E18*ScoreData!#REF!</f>
        <v>#REF!</v>
      </c>
      <c r="C24" s="24" t="e">
        <f>ScoreData!F18*ScoreData!#REF!</f>
        <v>#REF!</v>
      </c>
      <c r="D24" s="24" t="e">
        <f>ScoreData!G18*ScoreData!#REF!</f>
        <v>#REF!</v>
      </c>
      <c r="E24" s="24" t="e">
        <f>ScoreData!H18*ScoreData!#REF!</f>
        <v>#REF!</v>
      </c>
      <c r="F24" s="24" t="e">
        <f>ScoreData!C18*ScoreData!#REF!</f>
        <v>#REF!</v>
      </c>
      <c r="G24" s="24" t="e">
        <f>ScoreData!#REF!*ScoreData!#REF!</f>
        <v>#REF!</v>
      </c>
      <c r="H24" s="24" t="e">
        <f>ScoreData!T18*ScoreData!#REF!</f>
        <v>#REF!</v>
      </c>
      <c r="I24" s="24" t="e">
        <f>ScoreData!U18*ScoreData!#REF!</f>
        <v>#REF!</v>
      </c>
      <c r="J24" s="24" t="e">
        <f>ScoreData!V18*ScoreData!#REF!</f>
        <v>#REF!</v>
      </c>
      <c r="K24" s="24" t="e">
        <f>ScoreData!O18*ScoreData!#REF!</f>
        <v>#REF!</v>
      </c>
      <c r="L24" s="24" t="e">
        <f>ScoreData!P18*ScoreData!#REF!</f>
        <v>#REF!</v>
      </c>
      <c r="M24" s="24" t="e">
        <f>ScoreData!J18*ScoreData!#REF!</f>
        <v>#REF!</v>
      </c>
      <c r="N24" s="24" t="e">
        <f>ScoreData!K18*ScoreData!#REF!</f>
        <v>#REF!</v>
      </c>
      <c r="O24" s="24" t="e">
        <f>ScoreData!#REF!*ScoreData!#REF!</f>
        <v>#REF!</v>
      </c>
      <c r="P24" s="24" t="e">
        <f>ScoreData!I18*ScoreData!#REF!</f>
        <v>#REF!</v>
      </c>
      <c r="Q24" s="24" t="e">
        <f>ScoreData!M18*ScoreData!#REF!</f>
        <v>#REF!</v>
      </c>
      <c r="R24" s="24" t="e">
        <f>ScoreData!#REF!*ScoreData!#REF!</f>
        <v>#REF!</v>
      </c>
      <c r="S24" s="24" t="e">
        <f>ScoreData!L18*ScoreData!#REF!</f>
        <v>#REF!</v>
      </c>
      <c r="T24" s="24" t="e">
        <f>ScoreData!#REF!*ScoreData!#REF!</f>
        <v>#REF!</v>
      </c>
      <c r="U24" s="24" t="e">
        <f>ScoreData!R18*ScoreData!#REF!</f>
        <v>#REF!</v>
      </c>
      <c r="V24" s="24" t="e">
        <f>ScoreData!#REF!*ScoreData!#REF!</f>
        <v>#REF!</v>
      </c>
      <c r="W24" s="24" t="e">
        <f>ScoreData!S18*ScoreData!#REF!</f>
        <v>#REF!</v>
      </c>
      <c r="X24" s="24" t="e">
        <f>ScoreData!Q18*ScoreData!#REF!</f>
        <v>#REF!</v>
      </c>
      <c r="Y24" s="24" t="e">
        <f>ScoreData!#REF!*ScoreData!#REF!</f>
        <v>#REF!</v>
      </c>
    </row>
    <row r="25" spans="1:25" ht="12.75">
      <c r="A25" s="50" t="s">
        <v>51</v>
      </c>
      <c r="B25" s="24" t="e">
        <f>ScoreData!E19*ScoreData!#REF!</f>
        <v>#REF!</v>
      </c>
      <c r="C25" s="24" t="e">
        <f>ScoreData!F19*ScoreData!#REF!</f>
        <v>#REF!</v>
      </c>
      <c r="D25" s="24" t="e">
        <f>ScoreData!G19*ScoreData!#REF!</f>
        <v>#REF!</v>
      </c>
      <c r="E25" s="24" t="e">
        <f>ScoreData!H19*ScoreData!#REF!</f>
        <v>#REF!</v>
      </c>
      <c r="F25" s="24" t="e">
        <f>ScoreData!C19*ScoreData!#REF!</f>
        <v>#REF!</v>
      </c>
      <c r="G25" s="24" t="e">
        <f>ScoreData!#REF!*ScoreData!#REF!</f>
        <v>#REF!</v>
      </c>
      <c r="H25" s="24" t="e">
        <f>ScoreData!T19*ScoreData!#REF!</f>
        <v>#REF!</v>
      </c>
      <c r="I25" s="24" t="e">
        <f>ScoreData!U19*ScoreData!#REF!</f>
        <v>#REF!</v>
      </c>
      <c r="J25" s="24" t="e">
        <f>ScoreData!V19*ScoreData!#REF!</f>
        <v>#REF!</v>
      </c>
      <c r="K25" s="24" t="e">
        <f>ScoreData!O19*ScoreData!#REF!</f>
        <v>#REF!</v>
      </c>
      <c r="L25" s="24" t="e">
        <f>ScoreData!P19*ScoreData!#REF!</f>
        <v>#REF!</v>
      </c>
      <c r="M25" s="24" t="e">
        <f>ScoreData!J19*ScoreData!#REF!</f>
        <v>#REF!</v>
      </c>
      <c r="N25" s="24" t="e">
        <f>ScoreData!K19*ScoreData!#REF!</f>
        <v>#REF!</v>
      </c>
      <c r="O25" s="24" t="e">
        <f>ScoreData!#REF!*ScoreData!#REF!</f>
        <v>#REF!</v>
      </c>
      <c r="P25" s="24" t="e">
        <f>ScoreData!I19*ScoreData!#REF!</f>
        <v>#REF!</v>
      </c>
      <c r="Q25" s="24" t="e">
        <f>ScoreData!M19*ScoreData!#REF!</f>
        <v>#REF!</v>
      </c>
      <c r="R25" s="24" t="e">
        <f>ScoreData!#REF!*ScoreData!#REF!</f>
        <v>#REF!</v>
      </c>
      <c r="S25" s="24" t="e">
        <f>ScoreData!L19*ScoreData!#REF!</f>
        <v>#REF!</v>
      </c>
      <c r="T25" s="24" t="e">
        <f>ScoreData!#REF!*ScoreData!#REF!</f>
        <v>#REF!</v>
      </c>
      <c r="U25" s="24" t="e">
        <f>ScoreData!R19*ScoreData!#REF!</f>
        <v>#REF!</v>
      </c>
      <c r="V25" s="24" t="e">
        <f>ScoreData!#REF!*ScoreData!#REF!</f>
        <v>#REF!</v>
      </c>
      <c r="W25" s="24" t="e">
        <f>ScoreData!S19*ScoreData!#REF!</f>
        <v>#REF!</v>
      </c>
      <c r="X25" s="24" t="e">
        <f>ScoreData!Q19*ScoreData!#REF!</f>
        <v>#REF!</v>
      </c>
      <c r="Y25" s="24" t="e">
        <f>ScoreData!#REF!*ScoreData!#REF!</f>
        <v>#REF!</v>
      </c>
    </row>
    <row r="26" spans="1:25" ht="12.75">
      <c r="A26" s="50" t="s">
        <v>53</v>
      </c>
      <c r="B26" s="24" t="e">
        <f>ScoreData!E20*ScoreData!#REF!</f>
        <v>#REF!</v>
      </c>
      <c r="C26" s="24" t="e">
        <f>ScoreData!F20*ScoreData!#REF!</f>
        <v>#REF!</v>
      </c>
      <c r="D26" s="24" t="e">
        <f>ScoreData!G20*ScoreData!#REF!</f>
        <v>#REF!</v>
      </c>
      <c r="E26" s="24" t="e">
        <f>ScoreData!H20*ScoreData!#REF!</f>
        <v>#REF!</v>
      </c>
      <c r="F26" s="24" t="e">
        <f>ScoreData!C20*ScoreData!#REF!</f>
        <v>#REF!</v>
      </c>
      <c r="G26" s="24" t="e">
        <f>ScoreData!#REF!*ScoreData!#REF!</f>
        <v>#REF!</v>
      </c>
      <c r="H26" s="24" t="e">
        <f>ScoreData!T20*ScoreData!#REF!</f>
        <v>#REF!</v>
      </c>
      <c r="I26" s="24" t="e">
        <f>ScoreData!U20*ScoreData!#REF!</f>
        <v>#REF!</v>
      </c>
      <c r="J26" s="24" t="e">
        <f>ScoreData!V20*ScoreData!#REF!</f>
        <v>#REF!</v>
      </c>
      <c r="K26" s="24" t="e">
        <f>ScoreData!O20*ScoreData!#REF!</f>
        <v>#REF!</v>
      </c>
      <c r="L26" s="24" t="e">
        <f>ScoreData!P20*ScoreData!#REF!</f>
        <v>#REF!</v>
      </c>
      <c r="M26" s="24" t="e">
        <f>ScoreData!J20*ScoreData!#REF!</f>
        <v>#REF!</v>
      </c>
      <c r="N26" s="24" t="e">
        <f>ScoreData!K20*ScoreData!#REF!</f>
        <v>#REF!</v>
      </c>
      <c r="O26" s="24" t="e">
        <f>ScoreData!#REF!*ScoreData!#REF!</f>
        <v>#REF!</v>
      </c>
      <c r="P26" s="24" t="e">
        <f>ScoreData!I20*ScoreData!#REF!</f>
        <v>#REF!</v>
      </c>
      <c r="Q26" s="24" t="e">
        <f>ScoreData!M20*ScoreData!#REF!</f>
        <v>#REF!</v>
      </c>
      <c r="R26" s="24" t="e">
        <f>ScoreData!#REF!*ScoreData!#REF!</f>
        <v>#REF!</v>
      </c>
      <c r="S26" s="24" t="e">
        <f>ScoreData!L20*ScoreData!#REF!</f>
        <v>#REF!</v>
      </c>
      <c r="T26" s="24" t="e">
        <f>ScoreData!#REF!*ScoreData!#REF!</f>
        <v>#REF!</v>
      </c>
      <c r="U26" s="24" t="e">
        <f>ScoreData!R20*ScoreData!#REF!</f>
        <v>#REF!</v>
      </c>
      <c r="V26" s="24" t="e">
        <f>ScoreData!#REF!*ScoreData!#REF!</f>
        <v>#REF!</v>
      </c>
      <c r="W26" s="24" t="e">
        <f>ScoreData!S20*ScoreData!#REF!</f>
        <v>#REF!</v>
      </c>
      <c r="X26" s="24" t="e">
        <f>ScoreData!Q20*ScoreData!#REF!</f>
        <v>#REF!</v>
      </c>
      <c r="Y26" s="24" t="e">
        <f>ScoreData!#REF!*ScoreData!#REF!</f>
        <v>#REF!</v>
      </c>
    </row>
    <row r="27" spans="1:25" ht="12.75">
      <c r="A27" s="50" t="s">
        <v>55</v>
      </c>
      <c r="B27" s="24" t="e">
        <f>ScoreData!E21*ScoreData!#REF!</f>
        <v>#REF!</v>
      </c>
      <c r="C27" s="24" t="e">
        <f>ScoreData!F21*ScoreData!#REF!</f>
        <v>#REF!</v>
      </c>
      <c r="D27" s="24" t="e">
        <f>ScoreData!G21*ScoreData!#REF!</f>
        <v>#REF!</v>
      </c>
      <c r="E27" s="24" t="e">
        <f>ScoreData!H21*ScoreData!#REF!</f>
        <v>#REF!</v>
      </c>
      <c r="F27" s="24" t="e">
        <f>ScoreData!C21*ScoreData!#REF!</f>
        <v>#REF!</v>
      </c>
      <c r="G27" s="24" t="e">
        <f>ScoreData!#REF!*ScoreData!#REF!</f>
        <v>#REF!</v>
      </c>
      <c r="H27" s="24" t="e">
        <f>ScoreData!T21*ScoreData!#REF!</f>
        <v>#REF!</v>
      </c>
      <c r="I27" s="24" t="e">
        <f>ScoreData!U21*ScoreData!#REF!</f>
        <v>#REF!</v>
      </c>
      <c r="J27" s="24" t="e">
        <f>ScoreData!V21*ScoreData!#REF!</f>
        <v>#REF!</v>
      </c>
      <c r="K27" s="24" t="e">
        <f>ScoreData!O21*ScoreData!#REF!</f>
        <v>#REF!</v>
      </c>
      <c r="L27" s="24" t="e">
        <f>ScoreData!P21*ScoreData!#REF!</f>
        <v>#REF!</v>
      </c>
      <c r="M27" s="24" t="e">
        <f>ScoreData!J21*ScoreData!#REF!</f>
        <v>#REF!</v>
      </c>
      <c r="N27" s="24" t="e">
        <f>ScoreData!K21*ScoreData!#REF!</f>
        <v>#REF!</v>
      </c>
      <c r="O27" s="24" t="e">
        <f>ScoreData!#REF!*ScoreData!#REF!</f>
        <v>#REF!</v>
      </c>
      <c r="P27" s="24" t="e">
        <f>ScoreData!I21*ScoreData!#REF!</f>
        <v>#REF!</v>
      </c>
      <c r="Q27" s="24" t="e">
        <f>ScoreData!M21*ScoreData!#REF!</f>
        <v>#REF!</v>
      </c>
      <c r="R27" s="24" t="e">
        <f>ScoreData!#REF!*ScoreData!#REF!</f>
        <v>#REF!</v>
      </c>
      <c r="S27" s="24" t="e">
        <f>ScoreData!L21*ScoreData!#REF!</f>
        <v>#REF!</v>
      </c>
      <c r="T27" s="24" t="e">
        <f>ScoreData!#REF!*ScoreData!#REF!</f>
        <v>#REF!</v>
      </c>
      <c r="U27" s="24" t="e">
        <f>ScoreData!R21*ScoreData!#REF!</f>
        <v>#REF!</v>
      </c>
      <c r="V27" s="24" t="e">
        <f>ScoreData!#REF!*ScoreData!#REF!</f>
        <v>#REF!</v>
      </c>
      <c r="W27" s="24" t="e">
        <f>ScoreData!S21*ScoreData!#REF!</f>
        <v>#REF!</v>
      </c>
      <c r="X27" s="24" t="e">
        <f>ScoreData!Q21*ScoreData!#REF!</f>
        <v>#REF!</v>
      </c>
      <c r="Y27" s="24" t="e">
        <f>ScoreData!#REF!*ScoreData!#REF!</f>
        <v>#REF!</v>
      </c>
    </row>
    <row r="28" spans="1:25" ht="12.75">
      <c r="A28" s="51" t="s">
        <v>57</v>
      </c>
      <c r="B28" s="24" t="e">
        <f>ScoreData!E22*ScoreData!#REF!</f>
        <v>#REF!</v>
      </c>
      <c r="C28" s="24" t="e">
        <f>ScoreData!F22*ScoreData!#REF!</f>
        <v>#REF!</v>
      </c>
      <c r="D28" s="24" t="e">
        <f>ScoreData!G22*ScoreData!#REF!</f>
        <v>#REF!</v>
      </c>
      <c r="E28" s="24" t="e">
        <f>ScoreData!H22*ScoreData!#REF!</f>
        <v>#REF!</v>
      </c>
      <c r="F28" s="24" t="e">
        <f>ScoreData!C22*ScoreData!#REF!</f>
        <v>#REF!</v>
      </c>
      <c r="G28" s="24" t="e">
        <f>ScoreData!#REF!*ScoreData!#REF!</f>
        <v>#REF!</v>
      </c>
      <c r="H28" s="24" t="e">
        <f>ScoreData!T22*ScoreData!#REF!</f>
        <v>#REF!</v>
      </c>
      <c r="I28" s="24" t="e">
        <f>ScoreData!U22*ScoreData!#REF!</f>
        <v>#REF!</v>
      </c>
      <c r="J28" s="24" t="e">
        <f>ScoreData!V22*ScoreData!#REF!</f>
        <v>#REF!</v>
      </c>
      <c r="K28" s="24" t="e">
        <f>ScoreData!O22*ScoreData!#REF!</f>
        <v>#REF!</v>
      </c>
      <c r="L28" s="24" t="e">
        <f>ScoreData!P22*ScoreData!#REF!</f>
        <v>#REF!</v>
      </c>
      <c r="M28" s="24" t="e">
        <f>ScoreData!J22*ScoreData!#REF!</f>
        <v>#REF!</v>
      </c>
      <c r="N28" s="24" t="e">
        <f>ScoreData!K22*ScoreData!#REF!</f>
        <v>#REF!</v>
      </c>
      <c r="O28" s="24" t="e">
        <f>ScoreData!#REF!*ScoreData!#REF!</f>
        <v>#REF!</v>
      </c>
      <c r="P28" s="24" t="e">
        <f>ScoreData!I22*ScoreData!#REF!</f>
        <v>#REF!</v>
      </c>
      <c r="Q28" s="24" t="e">
        <f>ScoreData!M22*ScoreData!#REF!</f>
        <v>#REF!</v>
      </c>
      <c r="R28" s="24" t="e">
        <f>ScoreData!#REF!*ScoreData!#REF!</f>
        <v>#REF!</v>
      </c>
      <c r="S28" s="24" t="e">
        <f>ScoreData!L22*ScoreData!#REF!</f>
        <v>#REF!</v>
      </c>
      <c r="T28" s="24" t="e">
        <f>ScoreData!#REF!*ScoreData!#REF!</f>
        <v>#REF!</v>
      </c>
      <c r="U28" s="24" t="e">
        <f>ScoreData!R22*ScoreData!#REF!</f>
        <v>#REF!</v>
      </c>
      <c r="V28" s="24" t="e">
        <f>ScoreData!#REF!*ScoreData!#REF!</f>
        <v>#REF!</v>
      </c>
      <c r="W28" s="24" t="e">
        <f>ScoreData!S22*ScoreData!#REF!</f>
        <v>#REF!</v>
      </c>
      <c r="X28" s="24" t="e">
        <f>ScoreData!Q22*ScoreData!#REF!</f>
        <v>#REF!</v>
      </c>
      <c r="Y28" s="24" t="e">
        <f>ScoreData!#REF!*ScoreData!#REF!</f>
        <v>#REF!</v>
      </c>
    </row>
    <row r="29" spans="1:25" ht="12.75">
      <c r="A29" s="50" t="s">
        <v>59</v>
      </c>
      <c r="B29" s="24" t="e">
        <f>ScoreData!E23*ScoreData!#REF!</f>
        <v>#REF!</v>
      </c>
      <c r="C29" s="24" t="e">
        <f>ScoreData!F23*ScoreData!#REF!</f>
        <v>#REF!</v>
      </c>
      <c r="D29" s="24" t="e">
        <f>ScoreData!G23*ScoreData!#REF!</f>
        <v>#REF!</v>
      </c>
      <c r="E29" s="24" t="e">
        <f>ScoreData!H23*ScoreData!#REF!</f>
        <v>#REF!</v>
      </c>
      <c r="F29" s="24" t="e">
        <f>ScoreData!C23*ScoreData!#REF!</f>
        <v>#REF!</v>
      </c>
      <c r="G29" s="24" t="e">
        <f>ScoreData!#REF!*ScoreData!#REF!</f>
        <v>#REF!</v>
      </c>
      <c r="H29" s="24" t="e">
        <f>ScoreData!T23*ScoreData!#REF!</f>
        <v>#REF!</v>
      </c>
      <c r="I29" s="24" t="e">
        <f>ScoreData!U23*ScoreData!#REF!</f>
        <v>#REF!</v>
      </c>
      <c r="J29" s="24" t="e">
        <f>ScoreData!V23*ScoreData!#REF!</f>
        <v>#REF!</v>
      </c>
      <c r="K29" s="24" t="e">
        <f>ScoreData!O23*ScoreData!#REF!</f>
        <v>#REF!</v>
      </c>
      <c r="L29" s="24" t="e">
        <f>ScoreData!P23*ScoreData!#REF!</f>
        <v>#REF!</v>
      </c>
      <c r="M29" s="24" t="e">
        <f>ScoreData!J23*ScoreData!#REF!</f>
        <v>#REF!</v>
      </c>
      <c r="N29" s="24" t="e">
        <f>ScoreData!K23*ScoreData!#REF!</f>
        <v>#REF!</v>
      </c>
      <c r="O29" s="24" t="e">
        <f>ScoreData!#REF!*ScoreData!#REF!</f>
        <v>#REF!</v>
      </c>
      <c r="P29" s="24" t="e">
        <f>ScoreData!I23*ScoreData!#REF!</f>
        <v>#REF!</v>
      </c>
      <c r="Q29" s="24" t="e">
        <f>ScoreData!M23*ScoreData!#REF!</f>
        <v>#REF!</v>
      </c>
      <c r="R29" s="24" t="e">
        <f>ScoreData!#REF!*ScoreData!#REF!</f>
        <v>#REF!</v>
      </c>
      <c r="S29" s="24" t="e">
        <f>ScoreData!L23*ScoreData!#REF!</f>
        <v>#REF!</v>
      </c>
      <c r="T29" s="24" t="e">
        <f>ScoreData!#REF!*ScoreData!#REF!</f>
        <v>#REF!</v>
      </c>
      <c r="U29" s="24" t="e">
        <f>ScoreData!R23*ScoreData!#REF!</f>
        <v>#REF!</v>
      </c>
      <c r="V29" s="24" t="e">
        <f>ScoreData!#REF!*ScoreData!#REF!</f>
        <v>#REF!</v>
      </c>
      <c r="W29" s="24" t="e">
        <f>ScoreData!S23*ScoreData!#REF!</f>
        <v>#REF!</v>
      </c>
      <c r="X29" s="24" t="e">
        <f>ScoreData!Q23*ScoreData!#REF!</f>
        <v>#REF!</v>
      </c>
      <c r="Y29" s="24" t="e">
        <f>ScoreData!#REF!*ScoreData!#REF!</f>
        <v>#REF!</v>
      </c>
    </row>
    <row r="30" spans="1:25" ht="12.75">
      <c r="A30" s="50" t="s">
        <v>61</v>
      </c>
      <c r="B30" s="24" t="e">
        <f>ScoreData!E24*ScoreData!#REF!</f>
        <v>#REF!</v>
      </c>
      <c r="C30" s="24" t="e">
        <f>ScoreData!F24*ScoreData!#REF!</f>
        <v>#REF!</v>
      </c>
      <c r="D30" s="24" t="e">
        <f>ScoreData!G24*ScoreData!#REF!</f>
        <v>#REF!</v>
      </c>
      <c r="E30" s="24" t="e">
        <f>ScoreData!H24*ScoreData!#REF!</f>
        <v>#REF!</v>
      </c>
      <c r="F30" s="24" t="e">
        <f>ScoreData!C24*ScoreData!#REF!</f>
        <v>#REF!</v>
      </c>
      <c r="G30" s="24" t="e">
        <f>ScoreData!#REF!*ScoreData!#REF!</f>
        <v>#REF!</v>
      </c>
      <c r="H30" s="24" t="e">
        <f>ScoreData!T24*ScoreData!#REF!</f>
        <v>#REF!</v>
      </c>
      <c r="I30" s="24" t="e">
        <f>ScoreData!U24*ScoreData!#REF!</f>
        <v>#REF!</v>
      </c>
      <c r="J30" s="24" t="e">
        <f>ScoreData!V24*ScoreData!#REF!</f>
        <v>#REF!</v>
      </c>
      <c r="K30" s="24" t="e">
        <f>ScoreData!O24*ScoreData!#REF!</f>
        <v>#REF!</v>
      </c>
      <c r="L30" s="24" t="e">
        <f>ScoreData!P24*ScoreData!#REF!</f>
        <v>#REF!</v>
      </c>
      <c r="M30" s="24" t="e">
        <f>ScoreData!J24*ScoreData!#REF!</f>
        <v>#REF!</v>
      </c>
      <c r="N30" s="24" t="e">
        <f>ScoreData!K24*ScoreData!#REF!</f>
        <v>#REF!</v>
      </c>
      <c r="O30" s="24" t="e">
        <f>ScoreData!#REF!*ScoreData!#REF!</f>
        <v>#REF!</v>
      </c>
      <c r="P30" s="24" t="e">
        <f>ScoreData!I24*ScoreData!#REF!</f>
        <v>#REF!</v>
      </c>
      <c r="Q30" s="24" t="e">
        <f>ScoreData!M24*ScoreData!#REF!</f>
        <v>#REF!</v>
      </c>
      <c r="R30" s="24" t="e">
        <f>ScoreData!#REF!*ScoreData!#REF!</f>
        <v>#REF!</v>
      </c>
      <c r="S30" s="24" t="e">
        <f>ScoreData!L24*ScoreData!#REF!</f>
        <v>#REF!</v>
      </c>
      <c r="T30" s="24" t="e">
        <f>ScoreData!#REF!*ScoreData!#REF!</f>
        <v>#REF!</v>
      </c>
      <c r="U30" s="24" t="e">
        <f>ScoreData!R24*ScoreData!#REF!</f>
        <v>#REF!</v>
      </c>
      <c r="V30" s="24" t="e">
        <f>ScoreData!#REF!*ScoreData!#REF!</f>
        <v>#REF!</v>
      </c>
      <c r="W30" s="24" t="e">
        <f>ScoreData!S24*ScoreData!#REF!</f>
        <v>#REF!</v>
      </c>
      <c r="X30" s="24" t="e">
        <f>ScoreData!Q24*ScoreData!#REF!</f>
        <v>#REF!</v>
      </c>
      <c r="Y30" s="24" t="e">
        <f>ScoreData!#REF!*ScoreData!#REF!</f>
        <v>#REF!</v>
      </c>
    </row>
    <row r="31" spans="1:25" ht="12.75">
      <c r="A31" s="50" t="s">
        <v>63</v>
      </c>
      <c r="B31" s="24" t="e">
        <f>ScoreData!E25*ScoreData!#REF!</f>
        <v>#REF!</v>
      </c>
      <c r="C31" s="24" t="e">
        <f>ScoreData!F25*ScoreData!#REF!</f>
        <v>#REF!</v>
      </c>
      <c r="D31" s="24" t="e">
        <f>ScoreData!G25*ScoreData!#REF!</f>
        <v>#REF!</v>
      </c>
      <c r="E31" s="24" t="e">
        <f>ScoreData!H25*ScoreData!#REF!</f>
        <v>#REF!</v>
      </c>
      <c r="F31" s="24" t="e">
        <f>ScoreData!C25*ScoreData!#REF!</f>
        <v>#REF!</v>
      </c>
      <c r="G31" s="24" t="e">
        <f>ScoreData!#REF!*ScoreData!#REF!</f>
        <v>#REF!</v>
      </c>
      <c r="H31" s="24" t="e">
        <f>ScoreData!T25*ScoreData!#REF!</f>
        <v>#REF!</v>
      </c>
      <c r="I31" s="24" t="e">
        <f>ScoreData!U25*ScoreData!#REF!</f>
        <v>#REF!</v>
      </c>
      <c r="J31" s="24" t="e">
        <f>ScoreData!V25*ScoreData!#REF!</f>
        <v>#REF!</v>
      </c>
      <c r="K31" s="24" t="e">
        <f>ScoreData!O25*ScoreData!#REF!</f>
        <v>#REF!</v>
      </c>
      <c r="L31" s="24" t="e">
        <f>ScoreData!P25*ScoreData!#REF!</f>
        <v>#REF!</v>
      </c>
      <c r="M31" s="24" t="e">
        <f>ScoreData!J25*ScoreData!#REF!</f>
        <v>#REF!</v>
      </c>
      <c r="N31" s="24" t="e">
        <f>ScoreData!K25*ScoreData!#REF!</f>
        <v>#REF!</v>
      </c>
      <c r="O31" s="24" t="e">
        <f>ScoreData!#REF!*ScoreData!#REF!</f>
        <v>#REF!</v>
      </c>
      <c r="P31" s="24" t="e">
        <f>ScoreData!I25*ScoreData!#REF!</f>
        <v>#REF!</v>
      </c>
      <c r="Q31" s="24" t="e">
        <f>ScoreData!M25*ScoreData!#REF!</f>
        <v>#REF!</v>
      </c>
      <c r="R31" s="24" t="e">
        <f>ScoreData!#REF!*ScoreData!#REF!</f>
        <v>#REF!</v>
      </c>
      <c r="S31" s="24" t="e">
        <f>ScoreData!L25*ScoreData!#REF!</f>
        <v>#REF!</v>
      </c>
      <c r="T31" s="24" t="e">
        <f>ScoreData!#REF!*ScoreData!#REF!</f>
        <v>#REF!</v>
      </c>
      <c r="U31" s="24" t="e">
        <f>ScoreData!R25*ScoreData!#REF!</f>
        <v>#REF!</v>
      </c>
      <c r="V31" s="24" t="e">
        <f>ScoreData!#REF!*ScoreData!#REF!</f>
        <v>#REF!</v>
      </c>
      <c r="W31" s="24" t="e">
        <f>ScoreData!S25*ScoreData!#REF!</f>
        <v>#REF!</v>
      </c>
      <c r="X31" s="24" t="e">
        <f>ScoreData!Q25*ScoreData!#REF!</f>
        <v>#REF!</v>
      </c>
      <c r="Y31" s="24" t="e">
        <f>ScoreData!#REF!*ScoreData!#REF!</f>
        <v>#REF!</v>
      </c>
    </row>
    <row r="32" spans="1:25" ht="12.75">
      <c r="A32" s="50" t="s">
        <v>65</v>
      </c>
      <c r="B32" s="24" t="e">
        <f>ScoreData!E26*ScoreData!#REF!</f>
        <v>#REF!</v>
      </c>
      <c r="C32" s="24" t="e">
        <f>ScoreData!F26*ScoreData!#REF!</f>
        <v>#REF!</v>
      </c>
      <c r="D32" s="24" t="e">
        <f>ScoreData!G26*ScoreData!#REF!</f>
        <v>#REF!</v>
      </c>
      <c r="E32" s="24" t="e">
        <f>ScoreData!H26*ScoreData!#REF!</f>
        <v>#REF!</v>
      </c>
      <c r="F32" s="24" t="e">
        <f>ScoreData!C26*ScoreData!#REF!</f>
        <v>#REF!</v>
      </c>
      <c r="G32" s="24" t="e">
        <f>ScoreData!#REF!*ScoreData!#REF!</f>
        <v>#REF!</v>
      </c>
      <c r="H32" s="24" t="e">
        <f>ScoreData!T26*ScoreData!#REF!</f>
        <v>#REF!</v>
      </c>
      <c r="I32" s="24" t="e">
        <f>ScoreData!U26*ScoreData!#REF!</f>
        <v>#REF!</v>
      </c>
      <c r="J32" s="24" t="e">
        <f>ScoreData!V26*ScoreData!#REF!</f>
        <v>#REF!</v>
      </c>
      <c r="K32" s="24" t="e">
        <f>ScoreData!O26*ScoreData!#REF!</f>
        <v>#REF!</v>
      </c>
      <c r="L32" s="24" t="e">
        <f>ScoreData!P26*ScoreData!#REF!</f>
        <v>#REF!</v>
      </c>
      <c r="M32" s="24" t="e">
        <f>ScoreData!J26*ScoreData!#REF!</f>
        <v>#REF!</v>
      </c>
      <c r="N32" s="24" t="e">
        <f>ScoreData!K26*ScoreData!#REF!</f>
        <v>#REF!</v>
      </c>
      <c r="O32" s="24" t="e">
        <f>ScoreData!#REF!*ScoreData!#REF!</f>
        <v>#REF!</v>
      </c>
      <c r="P32" s="24" t="e">
        <f>ScoreData!I26*ScoreData!#REF!</f>
        <v>#REF!</v>
      </c>
      <c r="Q32" s="24" t="e">
        <f>ScoreData!M26*ScoreData!#REF!</f>
        <v>#REF!</v>
      </c>
      <c r="R32" s="24" t="e">
        <f>ScoreData!#REF!*ScoreData!#REF!</f>
        <v>#REF!</v>
      </c>
      <c r="S32" s="24" t="e">
        <f>ScoreData!L26*ScoreData!#REF!</f>
        <v>#REF!</v>
      </c>
      <c r="T32" s="24" t="e">
        <f>ScoreData!#REF!*ScoreData!#REF!</f>
        <v>#REF!</v>
      </c>
      <c r="U32" s="24" t="e">
        <f>ScoreData!R26*ScoreData!#REF!</f>
        <v>#REF!</v>
      </c>
      <c r="V32" s="24" t="e">
        <f>ScoreData!#REF!*ScoreData!#REF!</f>
        <v>#REF!</v>
      </c>
      <c r="W32" s="24" t="e">
        <f>ScoreData!S26*ScoreData!#REF!</f>
        <v>#REF!</v>
      </c>
      <c r="X32" s="24" t="e">
        <f>ScoreData!Q26*ScoreData!#REF!</f>
        <v>#REF!</v>
      </c>
      <c r="Y32" s="24" t="e">
        <f>ScoreData!#REF!*ScoreData!#REF!</f>
        <v>#REF!</v>
      </c>
    </row>
    <row r="33" spans="1:25" ht="12.75">
      <c r="A33" s="50" t="s">
        <v>67</v>
      </c>
      <c r="B33" s="24" t="e">
        <f>ScoreData!E27*ScoreData!#REF!</f>
        <v>#REF!</v>
      </c>
      <c r="C33" s="24" t="e">
        <f>ScoreData!F27*ScoreData!#REF!</f>
        <v>#REF!</v>
      </c>
      <c r="D33" s="24" t="e">
        <f>ScoreData!G27*ScoreData!#REF!</f>
        <v>#REF!</v>
      </c>
      <c r="E33" s="24" t="e">
        <f>ScoreData!H27*ScoreData!#REF!</f>
        <v>#REF!</v>
      </c>
      <c r="F33" s="24" t="e">
        <f>ScoreData!C27*ScoreData!#REF!</f>
        <v>#REF!</v>
      </c>
      <c r="G33" s="24" t="e">
        <f>ScoreData!#REF!*ScoreData!#REF!</f>
        <v>#REF!</v>
      </c>
      <c r="H33" s="24" t="e">
        <f>ScoreData!T27*ScoreData!#REF!</f>
        <v>#REF!</v>
      </c>
      <c r="I33" s="24" t="e">
        <f>ScoreData!U27*ScoreData!#REF!</f>
        <v>#REF!</v>
      </c>
      <c r="J33" s="24" t="e">
        <f>ScoreData!V27*ScoreData!#REF!</f>
        <v>#REF!</v>
      </c>
      <c r="K33" s="24" t="e">
        <f>ScoreData!O27*ScoreData!#REF!</f>
        <v>#REF!</v>
      </c>
      <c r="L33" s="24" t="e">
        <f>ScoreData!P27*ScoreData!#REF!</f>
        <v>#REF!</v>
      </c>
      <c r="M33" s="24" t="e">
        <f>ScoreData!J27*ScoreData!#REF!</f>
        <v>#REF!</v>
      </c>
      <c r="N33" s="24" t="e">
        <f>ScoreData!K27*ScoreData!#REF!</f>
        <v>#REF!</v>
      </c>
      <c r="O33" s="24" t="e">
        <f>ScoreData!#REF!*ScoreData!#REF!</f>
        <v>#REF!</v>
      </c>
      <c r="P33" s="24" t="e">
        <f>ScoreData!I27*ScoreData!#REF!</f>
        <v>#REF!</v>
      </c>
      <c r="Q33" s="24" t="e">
        <f>ScoreData!M27*ScoreData!#REF!</f>
        <v>#REF!</v>
      </c>
      <c r="R33" s="24" t="e">
        <f>ScoreData!#REF!*ScoreData!#REF!</f>
        <v>#REF!</v>
      </c>
      <c r="S33" s="24" t="e">
        <f>ScoreData!L27*ScoreData!#REF!</f>
        <v>#REF!</v>
      </c>
      <c r="T33" s="24" t="e">
        <f>ScoreData!#REF!*ScoreData!#REF!</f>
        <v>#REF!</v>
      </c>
      <c r="U33" s="24" t="e">
        <f>ScoreData!R27*ScoreData!#REF!</f>
        <v>#REF!</v>
      </c>
      <c r="V33" s="24" t="e">
        <f>ScoreData!#REF!*ScoreData!#REF!</f>
        <v>#REF!</v>
      </c>
      <c r="W33" s="24" t="e">
        <f>ScoreData!S27*ScoreData!#REF!</f>
        <v>#REF!</v>
      </c>
      <c r="X33" s="24" t="e">
        <f>ScoreData!Q27*ScoreData!#REF!</f>
        <v>#REF!</v>
      </c>
      <c r="Y33" s="24" t="e">
        <f>ScoreData!#REF!*ScoreData!#REF!</f>
        <v>#REF!</v>
      </c>
    </row>
    <row r="34" spans="1:25" ht="12.75">
      <c r="A34" s="50" t="s">
        <v>69</v>
      </c>
      <c r="B34" s="24" t="e">
        <f>ScoreData!E28*ScoreData!#REF!</f>
        <v>#REF!</v>
      </c>
      <c r="C34" s="24" t="e">
        <f>ScoreData!F28*ScoreData!#REF!</f>
        <v>#REF!</v>
      </c>
      <c r="D34" s="24" t="e">
        <f>ScoreData!G28*ScoreData!#REF!</f>
        <v>#REF!</v>
      </c>
      <c r="E34" s="24" t="e">
        <f>ScoreData!H28*ScoreData!#REF!</f>
        <v>#REF!</v>
      </c>
      <c r="F34" s="24" t="e">
        <f>ScoreData!C28*ScoreData!#REF!</f>
        <v>#REF!</v>
      </c>
      <c r="G34" s="24" t="e">
        <f>ScoreData!#REF!*ScoreData!#REF!</f>
        <v>#REF!</v>
      </c>
      <c r="H34" s="24" t="e">
        <f>ScoreData!T28*ScoreData!#REF!</f>
        <v>#REF!</v>
      </c>
      <c r="I34" s="24" t="e">
        <f>ScoreData!U28*ScoreData!#REF!</f>
        <v>#REF!</v>
      </c>
      <c r="J34" s="24" t="e">
        <f>ScoreData!V28*ScoreData!#REF!</f>
        <v>#REF!</v>
      </c>
      <c r="K34" s="24" t="e">
        <f>ScoreData!O28*ScoreData!#REF!</f>
        <v>#REF!</v>
      </c>
      <c r="L34" s="24" t="e">
        <f>ScoreData!P28*ScoreData!#REF!</f>
        <v>#REF!</v>
      </c>
      <c r="M34" s="24" t="e">
        <f>ScoreData!J28*ScoreData!#REF!</f>
        <v>#REF!</v>
      </c>
      <c r="N34" s="24" t="e">
        <f>ScoreData!K28*ScoreData!#REF!</f>
        <v>#REF!</v>
      </c>
      <c r="O34" s="24" t="e">
        <f>ScoreData!#REF!*ScoreData!#REF!</f>
        <v>#REF!</v>
      </c>
      <c r="P34" s="24" t="e">
        <f>ScoreData!I28*ScoreData!#REF!</f>
        <v>#REF!</v>
      </c>
      <c r="Q34" s="24" t="e">
        <f>ScoreData!M28*ScoreData!#REF!</f>
        <v>#REF!</v>
      </c>
      <c r="R34" s="24" t="e">
        <f>ScoreData!#REF!*ScoreData!#REF!</f>
        <v>#REF!</v>
      </c>
      <c r="S34" s="24" t="e">
        <f>ScoreData!L28*ScoreData!#REF!</f>
        <v>#REF!</v>
      </c>
      <c r="T34" s="24" t="e">
        <f>ScoreData!#REF!*ScoreData!#REF!</f>
        <v>#REF!</v>
      </c>
      <c r="U34" s="24" t="e">
        <f>ScoreData!R28*ScoreData!#REF!</f>
        <v>#REF!</v>
      </c>
      <c r="V34" s="24" t="e">
        <f>ScoreData!#REF!*ScoreData!#REF!</f>
        <v>#REF!</v>
      </c>
      <c r="W34" s="24" t="e">
        <f>ScoreData!S28*ScoreData!#REF!</f>
        <v>#REF!</v>
      </c>
      <c r="X34" s="24" t="e">
        <f>ScoreData!Q28*ScoreData!#REF!</f>
        <v>#REF!</v>
      </c>
      <c r="Y34" s="24" t="e">
        <f>ScoreData!#REF!*ScoreData!#REF!</f>
        <v>#REF!</v>
      </c>
    </row>
    <row r="35" spans="1:25" ht="12.75">
      <c r="A35" s="50" t="s">
        <v>71</v>
      </c>
      <c r="B35" s="24" t="e">
        <f>ScoreData!E29*ScoreData!#REF!</f>
        <v>#REF!</v>
      </c>
      <c r="C35" s="24" t="e">
        <f>ScoreData!F29*ScoreData!#REF!</f>
        <v>#REF!</v>
      </c>
      <c r="D35" s="24" t="e">
        <f>ScoreData!G29*ScoreData!#REF!</f>
        <v>#REF!</v>
      </c>
      <c r="E35" s="24" t="e">
        <f>ScoreData!H29*ScoreData!#REF!</f>
        <v>#REF!</v>
      </c>
      <c r="F35" s="24" t="e">
        <f>ScoreData!C29*ScoreData!#REF!</f>
        <v>#REF!</v>
      </c>
      <c r="G35" s="24" t="e">
        <f>ScoreData!#REF!*ScoreData!#REF!</f>
        <v>#REF!</v>
      </c>
      <c r="H35" s="24" t="e">
        <f>ScoreData!T29*ScoreData!#REF!</f>
        <v>#REF!</v>
      </c>
      <c r="I35" s="24" t="e">
        <f>ScoreData!U29*ScoreData!#REF!</f>
        <v>#REF!</v>
      </c>
      <c r="J35" s="24" t="e">
        <f>ScoreData!V29*ScoreData!#REF!</f>
        <v>#REF!</v>
      </c>
      <c r="K35" s="24" t="e">
        <f>ScoreData!O29*ScoreData!#REF!</f>
        <v>#REF!</v>
      </c>
      <c r="L35" s="24" t="e">
        <f>ScoreData!P29*ScoreData!#REF!</f>
        <v>#REF!</v>
      </c>
      <c r="M35" s="24" t="e">
        <f>ScoreData!J29*ScoreData!#REF!</f>
        <v>#REF!</v>
      </c>
      <c r="N35" s="24" t="e">
        <f>ScoreData!K29*ScoreData!#REF!</f>
        <v>#REF!</v>
      </c>
      <c r="O35" s="24" t="e">
        <f>ScoreData!#REF!*ScoreData!#REF!</f>
        <v>#REF!</v>
      </c>
      <c r="P35" s="24" t="e">
        <f>ScoreData!I29*ScoreData!#REF!</f>
        <v>#REF!</v>
      </c>
      <c r="Q35" s="24" t="e">
        <f>ScoreData!M29*ScoreData!#REF!</f>
        <v>#REF!</v>
      </c>
      <c r="R35" s="24" t="e">
        <f>ScoreData!#REF!*ScoreData!#REF!</f>
        <v>#REF!</v>
      </c>
      <c r="S35" s="24" t="e">
        <f>ScoreData!L29*ScoreData!#REF!</f>
        <v>#REF!</v>
      </c>
      <c r="T35" s="24" t="e">
        <f>ScoreData!#REF!*ScoreData!#REF!</f>
        <v>#REF!</v>
      </c>
      <c r="U35" s="24" t="e">
        <f>ScoreData!R29*ScoreData!#REF!</f>
        <v>#REF!</v>
      </c>
      <c r="V35" s="24" t="e">
        <f>ScoreData!#REF!*ScoreData!#REF!</f>
        <v>#REF!</v>
      </c>
      <c r="W35" s="24" t="e">
        <f>ScoreData!S29*ScoreData!#REF!</f>
        <v>#REF!</v>
      </c>
      <c r="X35" s="24" t="e">
        <f>ScoreData!Q29*ScoreData!#REF!</f>
        <v>#REF!</v>
      </c>
      <c r="Y35" s="24" t="e">
        <f>ScoreData!#REF!*ScoreData!#REF!</f>
        <v>#REF!</v>
      </c>
    </row>
    <row r="36" spans="1:25" ht="12.75">
      <c r="A36" s="50" t="s">
        <v>73</v>
      </c>
      <c r="B36" s="24" t="e">
        <f>ScoreData!E30*ScoreData!#REF!</f>
        <v>#REF!</v>
      </c>
      <c r="C36" s="24" t="e">
        <f>ScoreData!F30*ScoreData!#REF!</f>
        <v>#REF!</v>
      </c>
      <c r="D36" s="24" t="e">
        <f>ScoreData!G30*ScoreData!#REF!</f>
        <v>#REF!</v>
      </c>
      <c r="E36" s="24" t="e">
        <f>ScoreData!H30*ScoreData!#REF!</f>
        <v>#REF!</v>
      </c>
      <c r="F36" s="24" t="e">
        <f>ScoreData!C30*ScoreData!#REF!</f>
        <v>#REF!</v>
      </c>
      <c r="G36" s="24" t="e">
        <f>ScoreData!#REF!*ScoreData!#REF!</f>
        <v>#REF!</v>
      </c>
      <c r="H36" s="24" t="e">
        <f>ScoreData!T30*ScoreData!#REF!</f>
        <v>#REF!</v>
      </c>
      <c r="I36" s="24" t="e">
        <f>ScoreData!U30*ScoreData!#REF!</f>
        <v>#REF!</v>
      </c>
      <c r="J36" s="24" t="e">
        <f>ScoreData!V30*ScoreData!#REF!</f>
        <v>#REF!</v>
      </c>
      <c r="K36" s="24" t="e">
        <f>ScoreData!O30*ScoreData!#REF!</f>
        <v>#REF!</v>
      </c>
      <c r="L36" s="24" t="e">
        <f>ScoreData!P30*ScoreData!#REF!</f>
        <v>#REF!</v>
      </c>
      <c r="M36" s="24" t="e">
        <f>ScoreData!J30*ScoreData!#REF!</f>
        <v>#REF!</v>
      </c>
      <c r="N36" s="24" t="e">
        <f>ScoreData!K30*ScoreData!#REF!</f>
        <v>#REF!</v>
      </c>
      <c r="O36" s="24" t="e">
        <f>ScoreData!#REF!*ScoreData!#REF!</f>
        <v>#REF!</v>
      </c>
      <c r="P36" s="24" t="e">
        <f>ScoreData!I30*ScoreData!#REF!</f>
        <v>#REF!</v>
      </c>
      <c r="Q36" s="24" t="e">
        <f>ScoreData!M30*ScoreData!#REF!</f>
        <v>#REF!</v>
      </c>
      <c r="R36" s="24" t="e">
        <f>ScoreData!#REF!*ScoreData!#REF!</f>
        <v>#REF!</v>
      </c>
      <c r="S36" s="24" t="e">
        <f>ScoreData!L30*ScoreData!#REF!</f>
        <v>#REF!</v>
      </c>
      <c r="T36" s="24" t="e">
        <f>ScoreData!#REF!*ScoreData!#REF!</f>
        <v>#REF!</v>
      </c>
      <c r="U36" s="24" t="e">
        <f>ScoreData!R30*ScoreData!#REF!</f>
        <v>#REF!</v>
      </c>
      <c r="V36" s="24" t="e">
        <f>ScoreData!#REF!*ScoreData!#REF!</f>
        <v>#REF!</v>
      </c>
      <c r="W36" s="24" t="e">
        <f>ScoreData!S30*ScoreData!#REF!</f>
        <v>#REF!</v>
      </c>
      <c r="X36" s="24" t="e">
        <f>ScoreData!Q30*ScoreData!#REF!</f>
        <v>#REF!</v>
      </c>
      <c r="Y36" s="24" t="e">
        <f>ScoreData!#REF!*ScoreData!#REF!</f>
        <v>#REF!</v>
      </c>
    </row>
    <row r="37" spans="1:25" ht="12.75">
      <c r="A37" s="50" t="s">
        <v>75</v>
      </c>
      <c r="B37" s="24" t="e">
        <f>ScoreData!E31*ScoreData!#REF!</f>
        <v>#REF!</v>
      </c>
      <c r="C37" s="24" t="e">
        <f>ScoreData!F31*ScoreData!#REF!</f>
        <v>#REF!</v>
      </c>
      <c r="D37" s="24" t="e">
        <f>ScoreData!G31*ScoreData!#REF!</f>
        <v>#REF!</v>
      </c>
      <c r="E37" s="24" t="e">
        <f>ScoreData!H31*ScoreData!#REF!</f>
        <v>#REF!</v>
      </c>
      <c r="F37" s="24" t="e">
        <f>ScoreData!C31*ScoreData!#REF!</f>
        <v>#REF!</v>
      </c>
      <c r="G37" s="24" t="e">
        <f>ScoreData!#REF!*ScoreData!#REF!</f>
        <v>#REF!</v>
      </c>
      <c r="H37" s="24" t="e">
        <f>ScoreData!T31*ScoreData!#REF!</f>
        <v>#REF!</v>
      </c>
      <c r="I37" s="24" t="e">
        <f>ScoreData!U31*ScoreData!#REF!</f>
        <v>#REF!</v>
      </c>
      <c r="J37" s="24" t="e">
        <f>ScoreData!V31*ScoreData!#REF!</f>
        <v>#REF!</v>
      </c>
      <c r="K37" s="24" t="e">
        <f>ScoreData!O31*ScoreData!#REF!</f>
        <v>#REF!</v>
      </c>
      <c r="L37" s="24" t="e">
        <f>ScoreData!P31*ScoreData!#REF!</f>
        <v>#REF!</v>
      </c>
      <c r="M37" s="24" t="e">
        <f>ScoreData!J31*ScoreData!#REF!</f>
        <v>#REF!</v>
      </c>
      <c r="N37" s="24" t="e">
        <f>ScoreData!K31*ScoreData!#REF!</f>
        <v>#REF!</v>
      </c>
      <c r="O37" s="24" t="e">
        <f>ScoreData!#REF!*ScoreData!#REF!</f>
        <v>#REF!</v>
      </c>
      <c r="P37" s="24" t="e">
        <f>ScoreData!I31*ScoreData!#REF!</f>
        <v>#REF!</v>
      </c>
      <c r="Q37" s="24" t="e">
        <f>ScoreData!M31*ScoreData!#REF!</f>
        <v>#REF!</v>
      </c>
      <c r="R37" s="24" t="e">
        <f>ScoreData!#REF!*ScoreData!#REF!</f>
        <v>#REF!</v>
      </c>
      <c r="S37" s="24" t="e">
        <f>ScoreData!L31*ScoreData!#REF!</f>
        <v>#REF!</v>
      </c>
      <c r="T37" s="24" t="e">
        <f>ScoreData!#REF!*ScoreData!#REF!</f>
        <v>#REF!</v>
      </c>
      <c r="U37" s="24" t="e">
        <f>ScoreData!R31*ScoreData!#REF!</f>
        <v>#REF!</v>
      </c>
      <c r="V37" s="24" t="e">
        <f>ScoreData!#REF!*ScoreData!#REF!</f>
        <v>#REF!</v>
      </c>
      <c r="W37" s="24" t="e">
        <f>ScoreData!S31*ScoreData!#REF!</f>
        <v>#REF!</v>
      </c>
      <c r="X37" s="24" t="e">
        <f>ScoreData!Q31*ScoreData!#REF!</f>
        <v>#REF!</v>
      </c>
      <c r="Y37" s="24" t="e">
        <f>ScoreData!#REF!*ScoreData!#REF!</f>
        <v>#REF!</v>
      </c>
    </row>
    <row r="38" spans="1:25" ht="12.75">
      <c r="A38" s="50" t="s">
        <v>77</v>
      </c>
      <c r="B38" s="24" t="e">
        <f>ScoreData!E32*ScoreData!#REF!</f>
        <v>#REF!</v>
      </c>
      <c r="C38" s="24" t="e">
        <f>ScoreData!F32*ScoreData!#REF!</f>
        <v>#REF!</v>
      </c>
      <c r="D38" s="24" t="e">
        <f>ScoreData!G32*ScoreData!#REF!</f>
        <v>#REF!</v>
      </c>
      <c r="E38" s="24" t="e">
        <f>ScoreData!H32*ScoreData!#REF!</f>
        <v>#REF!</v>
      </c>
      <c r="F38" s="24" t="e">
        <f>ScoreData!C32*ScoreData!#REF!</f>
        <v>#REF!</v>
      </c>
      <c r="G38" s="24" t="e">
        <f>ScoreData!#REF!*ScoreData!#REF!</f>
        <v>#REF!</v>
      </c>
      <c r="H38" s="24" t="e">
        <f>ScoreData!T32*ScoreData!#REF!</f>
        <v>#REF!</v>
      </c>
      <c r="I38" s="24" t="e">
        <f>ScoreData!U32*ScoreData!#REF!</f>
        <v>#REF!</v>
      </c>
      <c r="J38" s="24" t="e">
        <f>ScoreData!V32*ScoreData!#REF!</f>
        <v>#REF!</v>
      </c>
      <c r="K38" s="24" t="e">
        <f>ScoreData!O32*ScoreData!#REF!</f>
        <v>#REF!</v>
      </c>
      <c r="L38" s="24" t="e">
        <f>ScoreData!P32*ScoreData!#REF!</f>
        <v>#REF!</v>
      </c>
      <c r="M38" s="24" t="e">
        <f>ScoreData!J32*ScoreData!#REF!</f>
        <v>#REF!</v>
      </c>
      <c r="N38" s="24" t="e">
        <f>ScoreData!K32*ScoreData!#REF!</f>
        <v>#REF!</v>
      </c>
      <c r="O38" s="24" t="e">
        <f>ScoreData!#REF!*ScoreData!#REF!</f>
        <v>#REF!</v>
      </c>
      <c r="P38" s="24" t="e">
        <f>ScoreData!I32*ScoreData!#REF!</f>
        <v>#REF!</v>
      </c>
      <c r="Q38" s="24" t="e">
        <f>ScoreData!M32*ScoreData!#REF!</f>
        <v>#REF!</v>
      </c>
      <c r="R38" s="24" t="e">
        <f>ScoreData!#REF!*ScoreData!#REF!</f>
        <v>#REF!</v>
      </c>
      <c r="S38" s="24" t="e">
        <f>ScoreData!L32*ScoreData!#REF!</f>
        <v>#REF!</v>
      </c>
      <c r="T38" s="24" t="e">
        <f>ScoreData!#REF!*ScoreData!#REF!</f>
        <v>#REF!</v>
      </c>
      <c r="U38" s="24" t="e">
        <f>ScoreData!R32*ScoreData!#REF!</f>
        <v>#REF!</v>
      </c>
      <c r="V38" s="24" t="e">
        <f>ScoreData!#REF!*ScoreData!#REF!</f>
        <v>#REF!</v>
      </c>
      <c r="W38" s="24" t="e">
        <f>ScoreData!S32*ScoreData!#REF!</f>
        <v>#REF!</v>
      </c>
      <c r="X38" s="24" t="e">
        <f>ScoreData!Q32*ScoreData!#REF!</f>
        <v>#REF!</v>
      </c>
      <c r="Y38" s="24" t="e">
        <f>ScoreData!#REF!*ScoreData!#REF!</f>
        <v>#REF!</v>
      </c>
    </row>
    <row r="39" spans="1:25" ht="12.75">
      <c r="A39" s="50" t="s">
        <v>79</v>
      </c>
      <c r="B39" s="24" t="e">
        <f>ScoreData!E33*ScoreData!#REF!</f>
        <v>#REF!</v>
      </c>
      <c r="C39" s="24" t="e">
        <f>ScoreData!F33*ScoreData!#REF!</f>
        <v>#REF!</v>
      </c>
      <c r="D39" s="24" t="e">
        <f>ScoreData!G33*ScoreData!#REF!</f>
        <v>#REF!</v>
      </c>
      <c r="E39" s="24" t="e">
        <f>ScoreData!H33*ScoreData!#REF!</f>
        <v>#REF!</v>
      </c>
      <c r="F39" s="24" t="e">
        <f>ScoreData!C33*ScoreData!#REF!</f>
        <v>#REF!</v>
      </c>
      <c r="G39" s="24" t="e">
        <f>ScoreData!#REF!*ScoreData!#REF!</f>
        <v>#REF!</v>
      </c>
      <c r="H39" s="24" t="e">
        <f>ScoreData!T33*ScoreData!#REF!</f>
        <v>#REF!</v>
      </c>
      <c r="I39" s="24" t="e">
        <f>ScoreData!U33*ScoreData!#REF!</f>
        <v>#REF!</v>
      </c>
      <c r="J39" s="24" t="e">
        <f>ScoreData!V33*ScoreData!#REF!</f>
        <v>#REF!</v>
      </c>
      <c r="K39" s="24" t="e">
        <f>ScoreData!O33*ScoreData!#REF!</f>
        <v>#REF!</v>
      </c>
      <c r="L39" s="24" t="e">
        <f>ScoreData!P33*ScoreData!#REF!</f>
        <v>#REF!</v>
      </c>
      <c r="M39" s="24" t="e">
        <f>ScoreData!J33*ScoreData!#REF!</f>
        <v>#REF!</v>
      </c>
      <c r="N39" s="24" t="e">
        <f>ScoreData!K33*ScoreData!#REF!</f>
        <v>#REF!</v>
      </c>
      <c r="O39" s="24" t="e">
        <f>ScoreData!#REF!*ScoreData!#REF!</f>
        <v>#REF!</v>
      </c>
      <c r="P39" s="24" t="e">
        <f>ScoreData!I33*ScoreData!#REF!</f>
        <v>#REF!</v>
      </c>
      <c r="Q39" s="24" t="e">
        <f>ScoreData!M33*ScoreData!#REF!</f>
        <v>#REF!</v>
      </c>
      <c r="R39" s="24" t="e">
        <f>ScoreData!#REF!*ScoreData!#REF!</f>
        <v>#REF!</v>
      </c>
      <c r="S39" s="24" t="e">
        <f>ScoreData!L33*ScoreData!#REF!</f>
        <v>#REF!</v>
      </c>
      <c r="T39" s="24" t="e">
        <f>ScoreData!#REF!*ScoreData!#REF!</f>
        <v>#REF!</v>
      </c>
      <c r="U39" s="24" t="e">
        <f>ScoreData!R33*ScoreData!#REF!</f>
        <v>#REF!</v>
      </c>
      <c r="V39" s="24" t="e">
        <f>ScoreData!#REF!*ScoreData!#REF!</f>
        <v>#REF!</v>
      </c>
      <c r="W39" s="24" t="e">
        <f>ScoreData!S33*ScoreData!#REF!</f>
        <v>#REF!</v>
      </c>
      <c r="X39" s="24" t="e">
        <f>ScoreData!Q33*ScoreData!#REF!</f>
        <v>#REF!</v>
      </c>
      <c r="Y39" s="24" t="e">
        <f>ScoreData!#REF!*ScoreData!#REF!</f>
        <v>#REF!</v>
      </c>
    </row>
    <row r="40" spans="1:25" ht="12.75">
      <c r="A40" s="50" t="s">
        <v>81</v>
      </c>
      <c r="B40" s="24" t="e">
        <f>ScoreData!E34*ScoreData!#REF!</f>
        <v>#REF!</v>
      </c>
      <c r="C40" s="24" t="e">
        <f>ScoreData!F34*ScoreData!#REF!</f>
        <v>#REF!</v>
      </c>
      <c r="D40" s="24" t="e">
        <f>ScoreData!G34*ScoreData!#REF!</f>
        <v>#REF!</v>
      </c>
      <c r="E40" s="24" t="e">
        <f>ScoreData!H34*ScoreData!#REF!</f>
        <v>#REF!</v>
      </c>
      <c r="F40" s="24" t="e">
        <f>ScoreData!C34*ScoreData!#REF!</f>
        <v>#REF!</v>
      </c>
      <c r="G40" s="24" t="e">
        <f>ScoreData!#REF!*ScoreData!#REF!</f>
        <v>#REF!</v>
      </c>
      <c r="H40" s="24" t="e">
        <f>ScoreData!T34*ScoreData!#REF!</f>
        <v>#REF!</v>
      </c>
      <c r="I40" s="24" t="e">
        <f>ScoreData!U34*ScoreData!#REF!</f>
        <v>#REF!</v>
      </c>
      <c r="J40" s="24" t="e">
        <f>ScoreData!V34*ScoreData!#REF!</f>
        <v>#REF!</v>
      </c>
      <c r="K40" s="24" t="e">
        <f>ScoreData!O34*ScoreData!#REF!</f>
        <v>#REF!</v>
      </c>
      <c r="L40" s="24" t="e">
        <f>ScoreData!P34*ScoreData!#REF!</f>
        <v>#REF!</v>
      </c>
      <c r="M40" s="24" t="e">
        <f>ScoreData!J34*ScoreData!#REF!</f>
        <v>#REF!</v>
      </c>
      <c r="N40" s="24" t="e">
        <f>ScoreData!K34*ScoreData!#REF!</f>
        <v>#REF!</v>
      </c>
      <c r="O40" s="24" t="e">
        <f>ScoreData!#REF!*ScoreData!#REF!</f>
        <v>#REF!</v>
      </c>
      <c r="P40" s="24" t="e">
        <f>ScoreData!I34*ScoreData!#REF!</f>
        <v>#REF!</v>
      </c>
      <c r="Q40" s="24" t="e">
        <f>ScoreData!M34*ScoreData!#REF!</f>
        <v>#REF!</v>
      </c>
      <c r="R40" s="24" t="e">
        <f>ScoreData!#REF!*ScoreData!#REF!</f>
        <v>#REF!</v>
      </c>
      <c r="S40" s="24" t="e">
        <f>ScoreData!L34*ScoreData!#REF!</f>
        <v>#REF!</v>
      </c>
      <c r="T40" s="24" t="e">
        <f>ScoreData!#REF!*ScoreData!#REF!</f>
        <v>#REF!</v>
      </c>
      <c r="U40" s="24" t="e">
        <f>ScoreData!R34*ScoreData!#REF!</f>
        <v>#REF!</v>
      </c>
      <c r="V40" s="24" t="e">
        <f>ScoreData!#REF!*ScoreData!#REF!</f>
        <v>#REF!</v>
      </c>
      <c r="W40" s="24" t="e">
        <f>ScoreData!S34*ScoreData!#REF!</f>
        <v>#REF!</v>
      </c>
      <c r="X40" s="24" t="e">
        <f>ScoreData!Q34*ScoreData!#REF!</f>
        <v>#REF!</v>
      </c>
      <c r="Y40" s="24" t="e">
        <f>ScoreData!#REF!*ScoreData!#REF!</f>
        <v>#REF!</v>
      </c>
    </row>
    <row r="41" spans="1:25" ht="12.75">
      <c r="A41" s="50" t="s">
        <v>83</v>
      </c>
      <c r="B41" s="24" t="e">
        <f>ScoreData!E35*ScoreData!#REF!</f>
        <v>#REF!</v>
      </c>
      <c r="C41" s="24" t="e">
        <f>ScoreData!F35*ScoreData!#REF!</f>
        <v>#REF!</v>
      </c>
      <c r="D41" s="24" t="e">
        <f>ScoreData!G35*ScoreData!#REF!</f>
        <v>#REF!</v>
      </c>
      <c r="E41" s="24" t="e">
        <f>ScoreData!H35*ScoreData!#REF!</f>
        <v>#REF!</v>
      </c>
      <c r="F41" s="24" t="e">
        <f>ScoreData!C35*ScoreData!#REF!</f>
        <v>#REF!</v>
      </c>
      <c r="G41" s="24" t="e">
        <f>ScoreData!#REF!*ScoreData!#REF!</f>
        <v>#REF!</v>
      </c>
      <c r="H41" s="24" t="e">
        <f>ScoreData!T35*ScoreData!#REF!</f>
        <v>#REF!</v>
      </c>
      <c r="I41" s="24" t="e">
        <f>ScoreData!U35*ScoreData!#REF!</f>
        <v>#REF!</v>
      </c>
      <c r="J41" s="24" t="e">
        <f>ScoreData!V35*ScoreData!#REF!</f>
        <v>#REF!</v>
      </c>
      <c r="K41" s="24" t="e">
        <f>ScoreData!O35*ScoreData!#REF!</f>
        <v>#REF!</v>
      </c>
      <c r="L41" s="24" t="e">
        <f>ScoreData!P35*ScoreData!#REF!</f>
        <v>#REF!</v>
      </c>
      <c r="M41" s="24" t="e">
        <f>ScoreData!J35*ScoreData!#REF!</f>
        <v>#REF!</v>
      </c>
      <c r="N41" s="24" t="e">
        <f>ScoreData!K35*ScoreData!#REF!</f>
        <v>#REF!</v>
      </c>
      <c r="O41" s="24" t="e">
        <f>ScoreData!#REF!*ScoreData!#REF!</f>
        <v>#REF!</v>
      </c>
      <c r="P41" s="24" t="e">
        <f>ScoreData!I35*ScoreData!#REF!</f>
        <v>#REF!</v>
      </c>
      <c r="Q41" s="24" t="e">
        <f>ScoreData!M35*ScoreData!#REF!</f>
        <v>#REF!</v>
      </c>
      <c r="R41" s="24" t="e">
        <f>ScoreData!#REF!*ScoreData!#REF!</f>
        <v>#REF!</v>
      </c>
      <c r="S41" s="24" t="e">
        <f>ScoreData!L35*ScoreData!#REF!</f>
        <v>#REF!</v>
      </c>
      <c r="T41" s="24" t="e">
        <f>ScoreData!#REF!*ScoreData!#REF!</f>
        <v>#REF!</v>
      </c>
      <c r="U41" s="24" t="e">
        <f>ScoreData!R35*ScoreData!#REF!</f>
        <v>#REF!</v>
      </c>
      <c r="V41" s="24" t="e">
        <f>ScoreData!#REF!*ScoreData!#REF!</f>
        <v>#REF!</v>
      </c>
      <c r="W41" s="24" t="e">
        <f>ScoreData!S35*ScoreData!#REF!</f>
        <v>#REF!</v>
      </c>
      <c r="X41" s="24" t="e">
        <f>ScoreData!Q35*ScoreData!#REF!</f>
        <v>#REF!</v>
      </c>
      <c r="Y41" s="24" t="e">
        <f>ScoreData!#REF!*ScoreData!#REF!</f>
        <v>#REF!</v>
      </c>
    </row>
    <row r="42" spans="1:25" ht="12.75">
      <c r="A42" s="50" t="s">
        <v>85</v>
      </c>
      <c r="B42" s="24" t="e">
        <f>ScoreData!E36*ScoreData!#REF!</f>
        <v>#REF!</v>
      </c>
      <c r="C42" s="24" t="e">
        <f>ScoreData!F36*ScoreData!#REF!</f>
        <v>#REF!</v>
      </c>
      <c r="D42" s="24" t="e">
        <f>ScoreData!G36*ScoreData!#REF!</f>
        <v>#REF!</v>
      </c>
      <c r="E42" s="24" t="e">
        <f>ScoreData!H36*ScoreData!#REF!</f>
        <v>#REF!</v>
      </c>
      <c r="F42" s="24" t="e">
        <f>ScoreData!C36*ScoreData!#REF!</f>
        <v>#REF!</v>
      </c>
      <c r="G42" s="24" t="e">
        <f>ScoreData!#REF!*ScoreData!#REF!</f>
        <v>#REF!</v>
      </c>
      <c r="H42" s="24" t="e">
        <f>ScoreData!T36*ScoreData!#REF!</f>
        <v>#REF!</v>
      </c>
      <c r="I42" s="24" t="e">
        <f>ScoreData!U36*ScoreData!#REF!</f>
        <v>#REF!</v>
      </c>
      <c r="J42" s="24" t="e">
        <f>ScoreData!V36*ScoreData!#REF!</f>
        <v>#REF!</v>
      </c>
      <c r="K42" s="24" t="e">
        <f>ScoreData!O36*ScoreData!#REF!</f>
        <v>#REF!</v>
      </c>
      <c r="L42" s="24" t="e">
        <f>ScoreData!P36*ScoreData!#REF!</f>
        <v>#REF!</v>
      </c>
      <c r="M42" s="24" t="e">
        <f>ScoreData!J36*ScoreData!#REF!</f>
        <v>#REF!</v>
      </c>
      <c r="N42" s="24" t="e">
        <f>ScoreData!K36*ScoreData!#REF!</f>
        <v>#REF!</v>
      </c>
      <c r="O42" s="24" t="e">
        <f>ScoreData!#REF!*ScoreData!#REF!</f>
        <v>#REF!</v>
      </c>
      <c r="P42" s="24" t="e">
        <f>ScoreData!I36*ScoreData!#REF!</f>
        <v>#REF!</v>
      </c>
      <c r="Q42" s="24" t="e">
        <f>ScoreData!M36*ScoreData!#REF!</f>
        <v>#REF!</v>
      </c>
      <c r="R42" s="24" t="e">
        <f>ScoreData!#REF!*ScoreData!#REF!</f>
        <v>#REF!</v>
      </c>
      <c r="S42" s="24" t="e">
        <f>ScoreData!L36*ScoreData!#REF!</f>
        <v>#REF!</v>
      </c>
      <c r="T42" s="24" t="e">
        <f>ScoreData!#REF!*ScoreData!#REF!</f>
        <v>#REF!</v>
      </c>
      <c r="U42" s="24" t="e">
        <f>ScoreData!R36*ScoreData!#REF!</f>
        <v>#REF!</v>
      </c>
      <c r="V42" s="24" t="e">
        <f>ScoreData!#REF!*ScoreData!#REF!</f>
        <v>#REF!</v>
      </c>
      <c r="W42" s="24" t="e">
        <f>ScoreData!S36*ScoreData!#REF!</f>
        <v>#REF!</v>
      </c>
      <c r="X42" s="24" t="e">
        <f>ScoreData!Q36*ScoreData!#REF!</f>
        <v>#REF!</v>
      </c>
      <c r="Y42" s="24" t="e">
        <f>ScoreData!#REF!*ScoreData!#REF!</f>
        <v>#REF!</v>
      </c>
    </row>
    <row r="43" spans="1:25" ht="12.75">
      <c r="A43" s="50" t="s">
        <v>87</v>
      </c>
      <c r="B43" s="24" t="e">
        <f>ScoreData!E37*ScoreData!#REF!</f>
        <v>#REF!</v>
      </c>
      <c r="C43" s="24" t="e">
        <f>ScoreData!F37*ScoreData!#REF!</f>
        <v>#REF!</v>
      </c>
      <c r="D43" s="24" t="e">
        <f>ScoreData!G37*ScoreData!#REF!</f>
        <v>#REF!</v>
      </c>
      <c r="E43" s="24" t="e">
        <f>ScoreData!H37*ScoreData!#REF!</f>
        <v>#REF!</v>
      </c>
      <c r="F43" s="24" t="e">
        <f>ScoreData!C37*ScoreData!#REF!</f>
        <v>#REF!</v>
      </c>
      <c r="G43" s="24" t="e">
        <f>ScoreData!#REF!*ScoreData!#REF!</f>
        <v>#REF!</v>
      </c>
      <c r="H43" s="24" t="e">
        <f>ScoreData!T37*ScoreData!#REF!</f>
        <v>#REF!</v>
      </c>
      <c r="I43" s="24" t="e">
        <f>ScoreData!U37*ScoreData!#REF!</f>
        <v>#REF!</v>
      </c>
      <c r="J43" s="24" t="e">
        <f>ScoreData!V37*ScoreData!#REF!</f>
        <v>#REF!</v>
      </c>
      <c r="K43" s="24" t="e">
        <f>ScoreData!O37*ScoreData!#REF!</f>
        <v>#REF!</v>
      </c>
      <c r="L43" s="24" t="e">
        <f>ScoreData!P37*ScoreData!#REF!</f>
        <v>#REF!</v>
      </c>
      <c r="M43" s="24" t="e">
        <f>ScoreData!J37*ScoreData!#REF!</f>
        <v>#REF!</v>
      </c>
      <c r="N43" s="24" t="e">
        <f>ScoreData!K37*ScoreData!#REF!</f>
        <v>#REF!</v>
      </c>
      <c r="O43" s="24" t="e">
        <f>ScoreData!#REF!*ScoreData!#REF!</f>
        <v>#REF!</v>
      </c>
      <c r="P43" s="24" t="e">
        <f>ScoreData!I37*ScoreData!#REF!</f>
        <v>#REF!</v>
      </c>
      <c r="Q43" s="24" t="e">
        <f>ScoreData!M37*ScoreData!#REF!</f>
        <v>#REF!</v>
      </c>
      <c r="R43" s="24" t="e">
        <f>ScoreData!#REF!*ScoreData!#REF!</f>
        <v>#REF!</v>
      </c>
      <c r="S43" s="24" t="e">
        <f>ScoreData!L37*ScoreData!#REF!</f>
        <v>#REF!</v>
      </c>
      <c r="T43" s="24" t="e">
        <f>ScoreData!#REF!*ScoreData!#REF!</f>
        <v>#REF!</v>
      </c>
      <c r="U43" s="24" t="e">
        <f>ScoreData!R37*ScoreData!#REF!</f>
        <v>#REF!</v>
      </c>
      <c r="V43" s="24" t="e">
        <f>ScoreData!#REF!*ScoreData!#REF!</f>
        <v>#REF!</v>
      </c>
      <c r="W43" s="24" t="e">
        <f>ScoreData!S37*ScoreData!#REF!</f>
        <v>#REF!</v>
      </c>
      <c r="X43" s="24" t="e">
        <f>ScoreData!Q37*ScoreData!#REF!</f>
        <v>#REF!</v>
      </c>
      <c r="Y43" s="24" t="e">
        <f>ScoreData!#REF!*ScoreData!#REF!</f>
        <v>#REF!</v>
      </c>
    </row>
    <row r="44" spans="1:25" ht="12.75">
      <c r="A44" s="50" t="s">
        <v>89</v>
      </c>
      <c r="B44" s="24" t="e">
        <f>ScoreData!E38*ScoreData!#REF!</f>
        <v>#REF!</v>
      </c>
      <c r="C44" s="24" t="e">
        <f>ScoreData!F38*ScoreData!#REF!</f>
        <v>#REF!</v>
      </c>
      <c r="D44" s="24" t="e">
        <f>ScoreData!G38*ScoreData!#REF!</f>
        <v>#REF!</v>
      </c>
      <c r="E44" s="24" t="e">
        <f>ScoreData!H38*ScoreData!#REF!</f>
        <v>#REF!</v>
      </c>
      <c r="F44" s="24" t="e">
        <f>ScoreData!C38*ScoreData!#REF!</f>
        <v>#REF!</v>
      </c>
      <c r="G44" s="24" t="e">
        <f>ScoreData!#REF!*ScoreData!#REF!</f>
        <v>#REF!</v>
      </c>
      <c r="H44" s="24" t="e">
        <f>ScoreData!T38*ScoreData!#REF!</f>
        <v>#REF!</v>
      </c>
      <c r="I44" s="24" t="e">
        <f>ScoreData!U38*ScoreData!#REF!</f>
        <v>#REF!</v>
      </c>
      <c r="J44" s="24" t="e">
        <f>ScoreData!V38*ScoreData!#REF!</f>
        <v>#REF!</v>
      </c>
      <c r="K44" s="24" t="e">
        <f>ScoreData!O38*ScoreData!#REF!</f>
        <v>#REF!</v>
      </c>
      <c r="L44" s="24" t="e">
        <f>ScoreData!P38*ScoreData!#REF!</f>
        <v>#REF!</v>
      </c>
      <c r="M44" s="24" t="e">
        <f>ScoreData!J38*ScoreData!#REF!</f>
        <v>#REF!</v>
      </c>
      <c r="N44" s="24" t="e">
        <f>ScoreData!K38*ScoreData!#REF!</f>
        <v>#REF!</v>
      </c>
      <c r="O44" s="24" t="e">
        <f>ScoreData!#REF!*ScoreData!#REF!</f>
        <v>#REF!</v>
      </c>
      <c r="P44" s="24" t="e">
        <f>ScoreData!I38*ScoreData!#REF!</f>
        <v>#REF!</v>
      </c>
      <c r="Q44" s="24" t="e">
        <f>ScoreData!M38*ScoreData!#REF!</f>
        <v>#REF!</v>
      </c>
      <c r="R44" s="24" t="e">
        <f>ScoreData!#REF!*ScoreData!#REF!</f>
        <v>#REF!</v>
      </c>
      <c r="S44" s="24" t="e">
        <f>ScoreData!L38*ScoreData!#REF!</f>
        <v>#REF!</v>
      </c>
      <c r="T44" s="24" t="e">
        <f>ScoreData!#REF!*ScoreData!#REF!</f>
        <v>#REF!</v>
      </c>
      <c r="U44" s="24" t="e">
        <f>ScoreData!R38*ScoreData!#REF!</f>
        <v>#REF!</v>
      </c>
      <c r="V44" s="24" t="e">
        <f>ScoreData!#REF!*ScoreData!#REF!</f>
        <v>#REF!</v>
      </c>
      <c r="W44" s="24" t="e">
        <f>ScoreData!S38*ScoreData!#REF!</f>
        <v>#REF!</v>
      </c>
      <c r="X44" s="24" t="e">
        <f>ScoreData!Q38*ScoreData!#REF!</f>
        <v>#REF!</v>
      </c>
      <c r="Y44" s="24" t="e">
        <f>ScoreData!#REF!*ScoreData!#REF!</f>
        <v>#REF!</v>
      </c>
    </row>
    <row r="45" spans="1:25" ht="12.75">
      <c r="A45" s="8" t="s">
        <v>91</v>
      </c>
      <c r="B45" s="24" t="e">
        <f>ScoreData!E39*ScoreData!#REF!</f>
        <v>#REF!</v>
      </c>
      <c r="C45" s="24" t="e">
        <f>ScoreData!F39*ScoreData!#REF!</f>
        <v>#REF!</v>
      </c>
      <c r="D45" s="24" t="e">
        <f>ScoreData!G39*ScoreData!#REF!</f>
        <v>#REF!</v>
      </c>
      <c r="E45" s="24" t="e">
        <f>ScoreData!H39*ScoreData!#REF!</f>
        <v>#REF!</v>
      </c>
      <c r="F45" s="24" t="e">
        <f>ScoreData!C39*ScoreData!#REF!</f>
        <v>#REF!</v>
      </c>
      <c r="G45" s="24" t="e">
        <f>ScoreData!#REF!*ScoreData!#REF!</f>
        <v>#REF!</v>
      </c>
      <c r="H45" s="24" t="e">
        <f>ScoreData!T39*ScoreData!#REF!</f>
        <v>#REF!</v>
      </c>
      <c r="I45" s="24" t="e">
        <f>ScoreData!U39*ScoreData!#REF!</f>
        <v>#REF!</v>
      </c>
      <c r="J45" s="24" t="e">
        <f>ScoreData!V39*ScoreData!#REF!</f>
        <v>#REF!</v>
      </c>
      <c r="K45" s="24" t="e">
        <f>ScoreData!O39*ScoreData!#REF!</f>
        <v>#REF!</v>
      </c>
      <c r="L45" s="24" t="e">
        <f>ScoreData!P39*ScoreData!#REF!</f>
        <v>#REF!</v>
      </c>
      <c r="M45" s="24" t="e">
        <f>ScoreData!J39*ScoreData!#REF!</f>
        <v>#REF!</v>
      </c>
      <c r="N45" s="24" t="e">
        <f>ScoreData!K39*ScoreData!#REF!</f>
        <v>#REF!</v>
      </c>
      <c r="O45" s="24" t="e">
        <f>ScoreData!#REF!*ScoreData!#REF!</f>
        <v>#REF!</v>
      </c>
      <c r="P45" s="24" t="e">
        <f>ScoreData!I39*ScoreData!#REF!</f>
        <v>#REF!</v>
      </c>
      <c r="Q45" s="24" t="e">
        <f>ScoreData!M39*ScoreData!#REF!</f>
        <v>#REF!</v>
      </c>
      <c r="R45" s="24" t="e">
        <f>ScoreData!#REF!*ScoreData!#REF!</f>
        <v>#REF!</v>
      </c>
      <c r="S45" s="24" t="e">
        <f>ScoreData!L39*ScoreData!#REF!</f>
        <v>#REF!</v>
      </c>
      <c r="T45" s="24" t="e">
        <f>ScoreData!#REF!*ScoreData!#REF!</f>
        <v>#REF!</v>
      </c>
      <c r="U45" s="24" t="e">
        <f>ScoreData!R39*ScoreData!#REF!</f>
        <v>#REF!</v>
      </c>
      <c r="V45" s="24" t="e">
        <f>ScoreData!#REF!*ScoreData!#REF!</f>
        <v>#REF!</v>
      </c>
      <c r="W45" s="24" t="e">
        <f>ScoreData!S39*ScoreData!#REF!</f>
        <v>#REF!</v>
      </c>
      <c r="X45" s="24" t="e">
        <f>ScoreData!Q39*ScoreData!#REF!</f>
        <v>#REF!</v>
      </c>
      <c r="Y45" s="24" t="e">
        <f>ScoreData!#REF!*ScoreData!#REF!</f>
        <v>#REF!</v>
      </c>
    </row>
    <row r="46" spans="1:25" ht="12.75">
      <c r="A46" s="17" t="s">
        <v>93</v>
      </c>
      <c r="B46" s="24" t="e">
        <f>ScoreData!E40*ScoreData!#REF!</f>
        <v>#REF!</v>
      </c>
      <c r="C46" s="24" t="e">
        <f>ScoreData!F40*ScoreData!#REF!</f>
        <v>#REF!</v>
      </c>
      <c r="D46" s="24" t="e">
        <f>ScoreData!G40*ScoreData!#REF!</f>
        <v>#REF!</v>
      </c>
      <c r="E46" s="24" t="e">
        <f>ScoreData!H40*ScoreData!#REF!</f>
        <v>#REF!</v>
      </c>
      <c r="F46" s="24" t="e">
        <f>ScoreData!C40*ScoreData!#REF!</f>
        <v>#REF!</v>
      </c>
      <c r="G46" s="24" t="e">
        <f>ScoreData!#REF!*ScoreData!#REF!</f>
        <v>#REF!</v>
      </c>
      <c r="H46" s="24" t="e">
        <f>ScoreData!T40*ScoreData!#REF!</f>
        <v>#REF!</v>
      </c>
      <c r="I46" s="24" t="e">
        <f>ScoreData!U40*ScoreData!#REF!</f>
        <v>#REF!</v>
      </c>
      <c r="J46" s="24" t="e">
        <f>ScoreData!V40*ScoreData!#REF!</f>
        <v>#REF!</v>
      </c>
      <c r="K46" s="24" t="e">
        <f>ScoreData!O40*ScoreData!#REF!</f>
        <v>#REF!</v>
      </c>
      <c r="L46" s="24" t="e">
        <f>ScoreData!P40*ScoreData!#REF!</f>
        <v>#REF!</v>
      </c>
      <c r="M46" s="24" t="e">
        <f>ScoreData!J40*ScoreData!#REF!</f>
        <v>#REF!</v>
      </c>
      <c r="N46" s="24" t="e">
        <f>ScoreData!K40*ScoreData!#REF!</f>
        <v>#REF!</v>
      </c>
      <c r="O46" s="24" t="e">
        <f>ScoreData!#REF!*ScoreData!#REF!</f>
        <v>#REF!</v>
      </c>
      <c r="P46" s="24" t="e">
        <f>ScoreData!I40*ScoreData!#REF!</f>
        <v>#REF!</v>
      </c>
      <c r="Q46" s="24" t="e">
        <f>ScoreData!M40*ScoreData!#REF!</f>
        <v>#REF!</v>
      </c>
      <c r="R46" s="24" t="e">
        <f>ScoreData!#REF!*ScoreData!#REF!</f>
        <v>#REF!</v>
      </c>
      <c r="S46" s="24" t="e">
        <f>ScoreData!L40*ScoreData!#REF!</f>
        <v>#REF!</v>
      </c>
      <c r="T46" s="24" t="e">
        <f>ScoreData!#REF!*ScoreData!#REF!</f>
        <v>#REF!</v>
      </c>
      <c r="U46" s="24" t="e">
        <f>ScoreData!R40*ScoreData!#REF!</f>
        <v>#REF!</v>
      </c>
      <c r="V46" s="24" t="e">
        <f>ScoreData!#REF!*ScoreData!#REF!</f>
        <v>#REF!</v>
      </c>
      <c r="W46" s="24" t="e">
        <f>ScoreData!S40*ScoreData!#REF!</f>
        <v>#REF!</v>
      </c>
      <c r="X46" s="24" t="e">
        <f>ScoreData!Q40*ScoreData!#REF!</f>
        <v>#REF!</v>
      </c>
      <c r="Y46" s="24" t="e">
        <f>ScoreData!#REF!*ScoreData!#REF!</f>
        <v>#REF!</v>
      </c>
    </row>
    <row r="52" spans="1:6" ht="12.75">
      <c r="A52" s="349" t="s">
        <v>121</v>
      </c>
      <c r="B52" s="349"/>
      <c r="C52" s="349"/>
      <c r="D52" s="349"/>
      <c r="E52" s="349"/>
      <c r="F52" s="349"/>
    </row>
    <row r="55" spans="2:3" ht="12.75">
      <c r="B55" s="52" t="s">
        <v>24</v>
      </c>
      <c r="C55" s="24" t="s">
        <v>122</v>
      </c>
    </row>
    <row r="56" spans="2:3" ht="12.75">
      <c r="B56" s="53" t="s">
        <v>27</v>
      </c>
      <c r="C56" s="21" t="e">
        <f aca="true" t="shared" si="2" ref="C56:C89">SUM(B13:Y13)</f>
        <v>#REF!</v>
      </c>
    </row>
    <row r="57" spans="2:3" ht="12.75">
      <c r="B57" s="11" t="s">
        <v>29</v>
      </c>
      <c r="C57" s="22" t="e">
        <f t="shared" si="2"/>
        <v>#REF!</v>
      </c>
    </row>
    <row r="58" spans="2:3" ht="12.75">
      <c r="B58" s="11" t="s">
        <v>31</v>
      </c>
      <c r="C58" s="22" t="e">
        <f t="shared" si="2"/>
        <v>#REF!</v>
      </c>
    </row>
    <row r="59" spans="2:3" ht="12.75">
      <c r="B59" s="11" t="s">
        <v>33</v>
      </c>
      <c r="C59" s="22" t="e">
        <f t="shared" si="2"/>
        <v>#REF!</v>
      </c>
    </row>
    <row r="60" spans="2:3" ht="12.75">
      <c r="B60" s="54" t="s">
        <v>35</v>
      </c>
      <c r="C60" s="22" t="e">
        <f t="shared" si="2"/>
        <v>#REF!</v>
      </c>
    </row>
    <row r="61" spans="2:3" ht="12.75">
      <c r="B61" s="11" t="s">
        <v>37</v>
      </c>
      <c r="C61" s="22" t="e">
        <f t="shared" si="2"/>
        <v>#REF!</v>
      </c>
    </row>
    <row r="62" spans="2:3" ht="12.75">
      <c r="B62" s="11" t="s">
        <v>39</v>
      </c>
      <c r="C62" s="22" t="e">
        <f t="shared" si="2"/>
        <v>#REF!</v>
      </c>
    </row>
    <row r="63" spans="2:3" ht="12.75">
      <c r="B63" s="11" t="s">
        <v>41</v>
      </c>
      <c r="C63" s="22" t="e">
        <f t="shared" si="2"/>
        <v>#REF!</v>
      </c>
    </row>
    <row r="64" spans="2:3" ht="12.75">
      <c r="B64" s="11" t="s">
        <v>43</v>
      </c>
      <c r="C64" s="22" t="e">
        <f t="shared" si="2"/>
        <v>#REF!</v>
      </c>
    </row>
    <row r="65" spans="2:3" ht="12.75">
      <c r="B65" s="11" t="s">
        <v>45</v>
      </c>
      <c r="C65" s="22" t="e">
        <f t="shared" si="2"/>
        <v>#REF!</v>
      </c>
    </row>
    <row r="66" spans="2:3" ht="12.75">
      <c r="B66" s="11" t="s">
        <v>47</v>
      </c>
      <c r="C66" s="22" t="e">
        <f t="shared" si="2"/>
        <v>#REF!</v>
      </c>
    </row>
    <row r="67" spans="2:3" ht="12.75">
      <c r="B67" s="11" t="s">
        <v>49</v>
      </c>
      <c r="C67" s="22" t="e">
        <f t="shared" si="2"/>
        <v>#REF!</v>
      </c>
    </row>
    <row r="68" spans="2:3" ht="12.75">
      <c r="B68" s="11" t="s">
        <v>51</v>
      </c>
      <c r="C68" s="22" t="e">
        <f t="shared" si="2"/>
        <v>#REF!</v>
      </c>
    </row>
    <row r="69" spans="2:3" ht="12.75">
      <c r="B69" s="11" t="s">
        <v>53</v>
      </c>
      <c r="C69" s="22" t="e">
        <f t="shared" si="2"/>
        <v>#REF!</v>
      </c>
    </row>
    <row r="70" spans="2:3" ht="12.75">
      <c r="B70" s="11" t="s">
        <v>55</v>
      </c>
      <c r="C70" s="22" t="e">
        <f t="shared" si="2"/>
        <v>#REF!</v>
      </c>
    </row>
    <row r="71" spans="2:3" ht="12.75">
      <c r="B71" s="54" t="s">
        <v>57</v>
      </c>
      <c r="C71" s="22" t="e">
        <f t="shared" si="2"/>
        <v>#REF!</v>
      </c>
    </row>
    <row r="72" spans="2:3" ht="12.75">
      <c r="B72" s="11" t="s">
        <v>59</v>
      </c>
      <c r="C72" s="22" t="e">
        <f t="shared" si="2"/>
        <v>#REF!</v>
      </c>
    </row>
    <row r="73" spans="2:3" ht="12.75">
      <c r="B73" s="11" t="s">
        <v>61</v>
      </c>
      <c r="C73" s="22" t="e">
        <f t="shared" si="2"/>
        <v>#REF!</v>
      </c>
    </row>
    <row r="74" spans="2:3" ht="12.75">
      <c r="B74" s="11" t="s">
        <v>63</v>
      </c>
      <c r="C74" s="22" t="e">
        <f t="shared" si="2"/>
        <v>#REF!</v>
      </c>
    </row>
    <row r="75" spans="2:3" ht="12.75">
      <c r="B75" s="11" t="s">
        <v>65</v>
      </c>
      <c r="C75" s="22" t="e">
        <f t="shared" si="2"/>
        <v>#REF!</v>
      </c>
    </row>
    <row r="76" spans="2:3" ht="12.75">
      <c r="B76" s="11" t="s">
        <v>67</v>
      </c>
      <c r="C76" s="22" t="e">
        <f t="shared" si="2"/>
        <v>#REF!</v>
      </c>
    </row>
    <row r="77" spans="2:3" ht="12.75">
      <c r="B77" s="11" t="s">
        <v>69</v>
      </c>
      <c r="C77" s="22" t="e">
        <f t="shared" si="2"/>
        <v>#REF!</v>
      </c>
    </row>
    <row r="78" spans="2:3" ht="12.75">
      <c r="B78" s="11" t="s">
        <v>71</v>
      </c>
      <c r="C78" s="22" t="e">
        <f t="shared" si="2"/>
        <v>#REF!</v>
      </c>
    </row>
    <row r="79" spans="2:3" ht="12.75">
      <c r="B79" s="11" t="s">
        <v>73</v>
      </c>
      <c r="C79" s="22" t="e">
        <f t="shared" si="2"/>
        <v>#REF!</v>
      </c>
    </row>
    <row r="80" spans="2:3" ht="12.75">
      <c r="B80" s="11" t="s">
        <v>75</v>
      </c>
      <c r="C80" s="22" t="e">
        <f t="shared" si="2"/>
        <v>#REF!</v>
      </c>
    </row>
    <row r="81" spans="2:3" ht="12.75">
      <c r="B81" s="11" t="s">
        <v>77</v>
      </c>
      <c r="C81" s="22" t="e">
        <f t="shared" si="2"/>
        <v>#REF!</v>
      </c>
    </row>
    <row r="82" spans="2:3" ht="12.75">
      <c r="B82" s="11" t="s">
        <v>79</v>
      </c>
      <c r="C82" s="22" t="e">
        <f t="shared" si="2"/>
        <v>#REF!</v>
      </c>
    </row>
    <row r="83" spans="2:3" ht="12.75">
      <c r="B83" s="11" t="s">
        <v>81</v>
      </c>
      <c r="C83" s="22" t="e">
        <f t="shared" si="2"/>
        <v>#REF!</v>
      </c>
    </row>
    <row r="84" spans="2:3" ht="12.75">
      <c r="B84" s="11" t="s">
        <v>83</v>
      </c>
      <c r="C84" s="22" t="e">
        <f t="shared" si="2"/>
        <v>#REF!</v>
      </c>
    </row>
    <row r="85" spans="2:3" ht="12.75">
      <c r="B85" s="11" t="s">
        <v>85</v>
      </c>
      <c r="C85" s="22" t="e">
        <f t="shared" si="2"/>
        <v>#REF!</v>
      </c>
    </row>
    <row r="86" spans="2:3" ht="12.75">
      <c r="B86" s="11" t="s">
        <v>87</v>
      </c>
      <c r="C86" s="22" t="e">
        <f t="shared" si="2"/>
        <v>#REF!</v>
      </c>
    </row>
    <row r="87" spans="2:3" ht="12.75">
      <c r="B87" s="11" t="s">
        <v>89</v>
      </c>
      <c r="C87" s="22" t="e">
        <f t="shared" si="2"/>
        <v>#REF!</v>
      </c>
    </row>
    <row r="88" spans="2:3" ht="12.75">
      <c r="B88" s="11" t="s">
        <v>91</v>
      </c>
      <c r="C88" s="22" t="e">
        <f t="shared" si="2"/>
        <v>#REF!</v>
      </c>
    </row>
    <row r="89" spans="2:3" ht="12.75">
      <c r="B89" s="16" t="s">
        <v>93</v>
      </c>
      <c r="C89" s="23" t="e">
        <f t="shared" si="2"/>
        <v>#REF!</v>
      </c>
    </row>
    <row r="90" spans="2:3" ht="12.75">
      <c r="B90" s="50" t="s">
        <v>25</v>
      </c>
      <c r="C90" s="55" t="e">
        <f>AVERAGE(C56:C89)</f>
        <v>#REF!</v>
      </c>
    </row>
  </sheetData>
  <sheetProtection/>
  <mergeCells count="2">
    <mergeCell ref="A1:J1"/>
    <mergeCell ref="A52:F5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7:AA43"/>
  <sheetViews>
    <sheetView zoomScalePageLayoutView="0" workbookViewId="0" topLeftCell="A1">
      <selection activeCell="C56" sqref="C56:C90"/>
    </sheetView>
  </sheetViews>
  <sheetFormatPr defaultColWidth="9.140625" defaultRowHeight="12.75"/>
  <sheetData>
    <row r="6" ht="13.5" thickBot="1"/>
    <row r="7" spans="2:27" ht="14.25" thickBot="1" thickTop="1">
      <c r="B7" s="350" t="s">
        <v>124</v>
      </c>
      <c r="C7" s="351"/>
      <c r="D7" s="82"/>
      <c r="E7" s="350" t="s">
        <v>125</v>
      </c>
      <c r="F7" s="351"/>
      <c r="G7" s="81"/>
      <c r="H7" s="350" t="s">
        <v>126</v>
      </c>
      <c r="I7" s="351"/>
      <c r="J7" s="81"/>
      <c r="K7" s="350" t="s">
        <v>127</v>
      </c>
      <c r="L7" s="351"/>
      <c r="M7" s="81"/>
      <c r="N7" s="350" t="s">
        <v>128</v>
      </c>
      <c r="O7" s="351"/>
      <c r="P7" s="81"/>
      <c r="R7" s="78" t="s">
        <v>124</v>
      </c>
      <c r="S7" s="79"/>
      <c r="T7" s="76" t="s">
        <v>125</v>
      </c>
      <c r="U7" s="77"/>
      <c r="V7" s="76" t="s">
        <v>126</v>
      </c>
      <c r="W7" s="77"/>
      <c r="X7" s="76" t="s">
        <v>127</v>
      </c>
      <c r="Y7" s="77"/>
      <c r="Z7" s="76" t="s">
        <v>128</v>
      </c>
      <c r="AA7" s="77"/>
    </row>
    <row r="8" spans="1:27" ht="26.25" thickBot="1">
      <c r="A8" s="93" t="s">
        <v>24</v>
      </c>
      <c r="B8" s="83" t="s">
        <v>122</v>
      </c>
      <c r="C8" s="84" t="s">
        <v>129</v>
      </c>
      <c r="D8" s="84"/>
      <c r="E8" s="83" t="s">
        <v>122</v>
      </c>
      <c r="F8" s="84" t="s">
        <v>129</v>
      </c>
      <c r="G8" s="85"/>
      <c r="H8" s="83" t="s">
        <v>122</v>
      </c>
      <c r="I8" s="84" t="s">
        <v>129</v>
      </c>
      <c r="J8" s="85"/>
      <c r="K8" s="83" t="s">
        <v>122</v>
      </c>
      <c r="L8" s="84" t="s">
        <v>129</v>
      </c>
      <c r="M8" s="85"/>
      <c r="N8" s="83" t="s">
        <v>122</v>
      </c>
      <c r="O8" s="84" t="s">
        <v>129</v>
      </c>
      <c r="P8" s="85"/>
      <c r="R8" s="60" t="s">
        <v>122</v>
      </c>
      <c r="S8" s="61" t="s">
        <v>129</v>
      </c>
      <c r="T8" s="2" t="s">
        <v>122</v>
      </c>
      <c r="U8" s="62" t="s">
        <v>129</v>
      </c>
      <c r="V8" s="63" t="s">
        <v>122</v>
      </c>
      <c r="W8" s="62" t="s">
        <v>129</v>
      </c>
      <c r="X8" s="64" t="s">
        <v>122</v>
      </c>
      <c r="Y8" s="65" t="s">
        <v>129</v>
      </c>
      <c r="Z8" s="63" t="s">
        <v>122</v>
      </c>
      <c r="AA8" s="62" t="s">
        <v>129</v>
      </c>
    </row>
    <row r="9" spans="1:27" ht="13.5" thickTop="1">
      <c r="A9" s="92" t="s">
        <v>27</v>
      </c>
      <c r="B9" s="80">
        <v>0.7226417873919263</v>
      </c>
      <c r="C9" s="1">
        <f>RANK(B9,B$9:B$43)</f>
        <v>5</v>
      </c>
      <c r="D9" s="86">
        <f>-C9+S9</f>
        <v>4</v>
      </c>
      <c r="E9" s="80">
        <v>0.7540450576135485</v>
      </c>
      <c r="F9" s="1">
        <f>RANK(E9,E$9:E$43)</f>
        <v>5</v>
      </c>
      <c r="G9" s="87">
        <f>U9-F9</f>
        <v>5</v>
      </c>
      <c r="H9" s="80">
        <v>0.6912385171703044</v>
      </c>
      <c r="I9" s="1">
        <f aca="true" t="shared" si="0" ref="I9:I43">RANK(H9,H$9:H$43)</f>
        <v>6</v>
      </c>
      <c r="J9" s="87">
        <f>W9-I9</f>
        <v>0</v>
      </c>
      <c r="K9" s="80">
        <v>0.7376607427153108</v>
      </c>
      <c r="L9" s="1">
        <f aca="true" t="shared" si="1" ref="L9:L43">RANK(K9,K$9:K$43)</f>
        <v>5</v>
      </c>
      <c r="M9" s="87">
        <f>Y9-L9</f>
        <v>4</v>
      </c>
      <c r="N9" s="80">
        <v>0.746275109633847</v>
      </c>
      <c r="O9" s="1">
        <f aca="true" t="shared" si="2" ref="O9:O43">RANK(N9,N$9:N$43)</f>
        <v>4</v>
      </c>
      <c r="P9" s="87">
        <f>AA9-O9</f>
        <v>5</v>
      </c>
      <c r="R9" s="66">
        <v>0.7117333266281514</v>
      </c>
      <c r="S9" s="67">
        <v>9</v>
      </c>
      <c r="T9" s="68">
        <v>0.7412494887151541</v>
      </c>
      <c r="U9" s="69">
        <v>10</v>
      </c>
      <c r="V9" s="66">
        <v>0.6822171645411488</v>
      </c>
      <c r="W9" s="69">
        <v>6</v>
      </c>
      <c r="X9" s="9">
        <v>0.7258497519741093</v>
      </c>
      <c r="Y9" s="10">
        <v>9</v>
      </c>
      <c r="Z9" s="66">
        <v>0.7297538855771254</v>
      </c>
      <c r="AA9" s="69">
        <v>9</v>
      </c>
    </row>
    <row r="10" spans="1:27" ht="12.75">
      <c r="A10" s="92" t="s">
        <v>29</v>
      </c>
      <c r="B10" s="80">
        <v>0.6577101004819357</v>
      </c>
      <c r="C10" s="1">
        <f aca="true" t="shared" si="3" ref="C10:F43">RANK(B10,B$9:B$43)</f>
        <v>15</v>
      </c>
      <c r="D10" s="86">
        <f aca="true" t="shared" si="4" ref="D10:D43">-C10+S10</f>
        <v>1</v>
      </c>
      <c r="E10" s="80">
        <v>0.6761426757917273</v>
      </c>
      <c r="F10" s="1">
        <f t="shared" si="3"/>
        <v>12</v>
      </c>
      <c r="G10" s="87">
        <f aca="true" t="shared" si="5" ref="G10:G43">U10-F10</f>
        <v>2</v>
      </c>
      <c r="H10" s="80">
        <v>0.6392775251721442</v>
      </c>
      <c r="I10" s="1">
        <f t="shared" si="0"/>
        <v>12</v>
      </c>
      <c r="J10" s="87">
        <f aca="true" t="shared" si="6" ref="J10:J43">W10-I10</f>
        <v>3</v>
      </c>
      <c r="K10" s="80">
        <v>0.666525679977923</v>
      </c>
      <c r="L10" s="1">
        <f t="shared" si="1"/>
        <v>13</v>
      </c>
      <c r="M10" s="87">
        <f aca="true" t="shared" si="7" ref="M10:M43">Y10-L10</f>
        <v>4</v>
      </c>
      <c r="N10" s="80">
        <v>0.6746065020437493</v>
      </c>
      <c r="O10" s="1">
        <f t="shared" si="2"/>
        <v>14</v>
      </c>
      <c r="P10" s="87">
        <f aca="true" t="shared" si="8" ref="P10:P43">AA10-O10</f>
        <v>2</v>
      </c>
      <c r="R10" s="70">
        <v>0.6552666394243505</v>
      </c>
      <c r="S10" s="71">
        <v>16</v>
      </c>
      <c r="T10" s="1">
        <v>0.705714442570774</v>
      </c>
      <c r="U10" s="14">
        <v>14</v>
      </c>
      <c r="V10" s="70">
        <v>0.6048188362779269</v>
      </c>
      <c r="W10" s="14">
        <v>15</v>
      </c>
      <c r="X10" s="13">
        <v>0.679393849624814</v>
      </c>
      <c r="Y10" s="14">
        <v>17</v>
      </c>
      <c r="Z10" s="70">
        <v>0.6802967369591068</v>
      </c>
      <c r="AA10" s="14">
        <v>16</v>
      </c>
    </row>
    <row r="11" spans="1:27" ht="12.75">
      <c r="A11" s="92" t="s">
        <v>31</v>
      </c>
      <c r="B11" s="80">
        <v>0.6598964595043888</v>
      </c>
      <c r="C11" s="1">
        <f t="shared" si="3"/>
        <v>14</v>
      </c>
      <c r="D11" s="86">
        <f t="shared" si="4"/>
        <v>0</v>
      </c>
      <c r="E11" s="80">
        <v>0.6538569470742105</v>
      </c>
      <c r="F11" s="1">
        <f t="shared" si="3"/>
        <v>16</v>
      </c>
      <c r="G11" s="87">
        <f t="shared" si="5"/>
        <v>-1</v>
      </c>
      <c r="H11" s="80">
        <v>0.6659359719345671</v>
      </c>
      <c r="I11" s="1">
        <f t="shared" si="0"/>
        <v>8</v>
      </c>
      <c r="J11" s="87">
        <f t="shared" si="6"/>
        <v>0</v>
      </c>
      <c r="K11" s="80">
        <v>0.6570079970377818</v>
      </c>
      <c r="L11" s="1">
        <f t="shared" si="1"/>
        <v>15</v>
      </c>
      <c r="M11" s="87">
        <f t="shared" si="7"/>
        <v>0</v>
      </c>
      <c r="N11" s="80">
        <v>0.6609627446516538</v>
      </c>
      <c r="O11" s="1">
        <f t="shared" si="2"/>
        <v>16</v>
      </c>
      <c r="P11" s="87">
        <f t="shared" si="8"/>
        <v>-1</v>
      </c>
      <c r="R11" s="70">
        <v>0.6814160473465686</v>
      </c>
      <c r="S11" s="71">
        <v>14</v>
      </c>
      <c r="T11" s="1">
        <v>0.7019598279221055</v>
      </c>
      <c r="U11" s="14">
        <v>15</v>
      </c>
      <c r="V11" s="70">
        <v>0.6608722667710318</v>
      </c>
      <c r="W11" s="14">
        <v>8</v>
      </c>
      <c r="X11" s="13">
        <v>0.6912413337087817</v>
      </c>
      <c r="Y11" s="14">
        <v>15</v>
      </c>
      <c r="Z11" s="70">
        <v>0.6835233700583451</v>
      </c>
      <c r="AA11" s="14">
        <v>15</v>
      </c>
    </row>
    <row r="12" spans="1:27" ht="12.75">
      <c r="A12" s="92" t="s">
        <v>33</v>
      </c>
      <c r="B12" s="80">
        <v>0.7489872695127208</v>
      </c>
      <c r="C12" s="1">
        <f t="shared" si="3"/>
        <v>1</v>
      </c>
      <c r="D12" s="86">
        <f t="shared" si="4"/>
        <v>0</v>
      </c>
      <c r="E12" s="80">
        <v>0.7314924621735093</v>
      </c>
      <c r="F12" s="1">
        <f t="shared" si="3"/>
        <v>8</v>
      </c>
      <c r="G12" s="87">
        <f t="shared" si="5"/>
        <v>-3</v>
      </c>
      <c r="H12" s="80">
        <v>0.766482076851932</v>
      </c>
      <c r="I12" s="1">
        <f t="shared" si="0"/>
        <v>3</v>
      </c>
      <c r="J12" s="87">
        <f t="shared" si="6"/>
        <v>0</v>
      </c>
      <c r="K12" s="80">
        <v>0.7406201877417934</v>
      </c>
      <c r="L12" s="1">
        <f t="shared" si="1"/>
        <v>3</v>
      </c>
      <c r="M12" s="87">
        <f t="shared" si="7"/>
        <v>0</v>
      </c>
      <c r="N12" s="80">
        <v>0.7547597312475021</v>
      </c>
      <c r="O12" s="1">
        <f t="shared" si="2"/>
        <v>2</v>
      </c>
      <c r="P12" s="87">
        <f t="shared" si="8"/>
        <v>1</v>
      </c>
      <c r="R12" s="70">
        <v>0.770428284684747</v>
      </c>
      <c r="S12" s="71">
        <v>1</v>
      </c>
      <c r="T12" s="1">
        <v>0.7811342668962447</v>
      </c>
      <c r="U12" s="14">
        <v>5</v>
      </c>
      <c r="V12" s="70">
        <v>0.759722302473249</v>
      </c>
      <c r="W12" s="14">
        <v>3</v>
      </c>
      <c r="X12" s="13">
        <v>0.7755485370467674</v>
      </c>
      <c r="Y12" s="14">
        <v>3</v>
      </c>
      <c r="Z12" s="70">
        <v>0.7785041764982481</v>
      </c>
      <c r="AA12" s="14">
        <v>3</v>
      </c>
    </row>
    <row r="13" spans="1:27" ht="12.75">
      <c r="A13" s="92" t="s">
        <v>35</v>
      </c>
      <c r="B13" s="80">
        <v>0.3366688185213715</v>
      </c>
      <c r="C13" s="1">
        <f t="shared" si="3"/>
        <v>33</v>
      </c>
      <c r="D13" s="86">
        <f t="shared" si="4"/>
        <v>0</v>
      </c>
      <c r="E13" s="80">
        <v>0.3640850539945118</v>
      </c>
      <c r="F13" s="1">
        <f t="shared" si="3"/>
        <v>33</v>
      </c>
      <c r="G13" s="87">
        <f t="shared" si="5"/>
        <v>0</v>
      </c>
      <c r="H13" s="80">
        <v>0.30925258304823117</v>
      </c>
      <c r="I13" s="1">
        <f t="shared" si="0"/>
        <v>32</v>
      </c>
      <c r="J13" s="87">
        <f t="shared" si="6"/>
        <v>0</v>
      </c>
      <c r="K13" s="80">
        <v>0.3497809311389603</v>
      </c>
      <c r="L13" s="1">
        <f t="shared" si="1"/>
        <v>34</v>
      </c>
      <c r="M13" s="87">
        <f t="shared" si="7"/>
        <v>-1</v>
      </c>
      <c r="N13" s="80">
        <v>0.34882455134122203</v>
      </c>
      <c r="O13" s="1">
        <f t="shared" si="2"/>
        <v>34</v>
      </c>
      <c r="P13" s="87">
        <f t="shared" si="8"/>
        <v>-1</v>
      </c>
      <c r="R13" s="70">
        <v>0.3579541192323113</v>
      </c>
      <c r="S13" s="71">
        <v>33</v>
      </c>
      <c r="T13" s="1">
        <v>0.40584336791383435</v>
      </c>
      <c r="U13" s="14">
        <v>33</v>
      </c>
      <c r="V13" s="70">
        <v>0.3100648705507881</v>
      </c>
      <c r="W13" s="14">
        <v>32</v>
      </c>
      <c r="X13" s="13">
        <v>0.3808576729495614</v>
      </c>
      <c r="Y13" s="14">
        <v>33</v>
      </c>
      <c r="Z13" s="70">
        <v>0.37200639074820996</v>
      </c>
      <c r="AA13" s="14">
        <v>33</v>
      </c>
    </row>
    <row r="14" spans="1:27" ht="12.75">
      <c r="A14" s="92" t="s">
        <v>37</v>
      </c>
      <c r="B14" s="80">
        <v>0.48145435618554067</v>
      </c>
      <c r="C14" s="1">
        <f t="shared" si="3"/>
        <v>26</v>
      </c>
      <c r="D14" s="86">
        <f t="shared" si="4"/>
        <v>-1</v>
      </c>
      <c r="E14" s="80">
        <v>0.5425767640535955</v>
      </c>
      <c r="F14" s="1">
        <f t="shared" si="3"/>
        <v>25</v>
      </c>
      <c r="G14" s="87">
        <f t="shared" si="5"/>
        <v>0</v>
      </c>
      <c r="H14" s="80">
        <v>0.4203319483174857</v>
      </c>
      <c r="I14" s="1">
        <f t="shared" si="0"/>
        <v>27</v>
      </c>
      <c r="J14" s="87">
        <f t="shared" si="6"/>
        <v>0</v>
      </c>
      <c r="K14" s="80">
        <v>0.5106868121224364</v>
      </c>
      <c r="L14" s="1">
        <f t="shared" si="1"/>
        <v>26</v>
      </c>
      <c r="M14" s="87">
        <f t="shared" si="7"/>
        <v>-1</v>
      </c>
      <c r="N14" s="80">
        <v>0.5106146979664735</v>
      </c>
      <c r="O14" s="1">
        <f t="shared" si="2"/>
        <v>26</v>
      </c>
      <c r="P14" s="87">
        <f t="shared" si="8"/>
        <v>-1</v>
      </c>
      <c r="R14" s="70">
        <v>0.48557279064317604</v>
      </c>
      <c r="S14" s="71">
        <v>25</v>
      </c>
      <c r="T14" s="1">
        <v>0.5541198279981723</v>
      </c>
      <c r="U14" s="14">
        <v>25</v>
      </c>
      <c r="V14" s="70">
        <v>0.4170257532881797</v>
      </c>
      <c r="W14" s="14">
        <v>27</v>
      </c>
      <c r="X14" s="13">
        <v>0.5183561563346958</v>
      </c>
      <c r="Y14" s="14">
        <v>25</v>
      </c>
      <c r="Z14" s="70">
        <v>0.5137224255336712</v>
      </c>
      <c r="AA14" s="14">
        <v>25</v>
      </c>
    </row>
    <row r="15" spans="1:27" ht="12.75">
      <c r="A15" s="92" t="s">
        <v>39</v>
      </c>
      <c r="B15" s="80">
        <v>0.7134854869554832</v>
      </c>
      <c r="C15" s="1">
        <f t="shared" si="3"/>
        <v>6</v>
      </c>
      <c r="D15" s="86">
        <f t="shared" si="4"/>
        <v>0</v>
      </c>
      <c r="E15" s="80">
        <v>0.7680458128681711</v>
      </c>
      <c r="F15" s="1">
        <f t="shared" si="3"/>
        <v>3</v>
      </c>
      <c r="G15" s="87">
        <f t="shared" si="5"/>
        <v>0</v>
      </c>
      <c r="H15" s="80">
        <v>0.6589251610427951</v>
      </c>
      <c r="I15" s="1">
        <f t="shared" si="0"/>
        <v>10</v>
      </c>
      <c r="J15" s="87">
        <f t="shared" si="6"/>
        <v>1</v>
      </c>
      <c r="K15" s="80">
        <v>0.7395795558702467</v>
      </c>
      <c r="L15" s="1">
        <f t="shared" si="1"/>
        <v>4</v>
      </c>
      <c r="M15" s="87">
        <f t="shared" si="7"/>
        <v>0</v>
      </c>
      <c r="N15" s="80">
        <v>0.7454805513862848</v>
      </c>
      <c r="O15" s="1">
        <f t="shared" si="2"/>
        <v>5</v>
      </c>
      <c r="P15" s="87">
        <f t="shared" si="8"/>
        <v>-1</v>
      </c>
      <c r="R15" s="70">
        <v>0.7337662534217627</v>
      </c>
      <c r="S15" s="71">
        <v>6</v>
      </c>
      <c r="T15" s="1">
        <v>0.8152877731952051</v>
      </c>
      <c r="U15" s="14">
        <v>3</v>
      </c>
      <c r="V15" s="70">
        <v>0.6522447336483201</v>
      </c>
      <c r="W15" s="14">
        <v>11</v>
      </c>
      <c r="X15" s="13">
        <v>0.7727548063568872</v>
      </c>
      <c r="Y15" s="14">
        <v>4</v>
      </c>
      <c r="Z15" s="70">
        <v>0.7678836143292304</v>
      </c>
      <c r="AA15" s="14">
        <v>4</v>
      </c>
    </row>
    <row r="16" spans="1:27" ht="12.75">
      <c r="A16" s="92" t="s">
        <v>41</v>
      </c>
      <c r="B16" s="80">
        <v>0.3730895514970903</v>
      </c>
      <c r="C16" s="1">
        <f t="shared" si="3"/>
        <v>32</v>
      </c>
      <c r="D16" s="86">
        <f t="shared" si="4"/>
        <v>-1</v>
      </c>
      <c r="E16" s="80">
        <v>0.3757838678867502</v>
      </c>
      <c r="F16" s="1">
        <f t="shared" si="3"/>
        <v>32</v>
      </c>
      <c r="G16" s="87">
        <f t="shared" si="5"/>
        <v>0</v>
      </c>
      <c r="H16" s="80">
        <v>0.3703952351074304</v>
      </c>
      <c r="I16" s="1">
        <f t="shared" si="0"/>
        <v>31</v>
      </c>
      <c r="J16" s="87">
        <f t="shared" si="6"/>
        <v>0</v>
      </c>
      <c r="K16" s="80">
        <v>0.37437813759649285</v>
      </c>
      <c r="L16" s="1">
        <f t="shared" si="1"/>
        <v>32</v>
      </c>
      <c r="M16" s="87">
        <f t="shared" si="7"/>
        <v>-1</v>
      </c>
      <c r="N16" s="80">
        <v>0.3711177108851722</v>
      </c>
      <c r="O16" s="1">
        <f t="shared" si="2"/>
        <v>32</v>
      </c>
      <c r="P16" s="87">
        <f t="shared" si="8"/>
        <v>-1</v>
      </c>
      <c r="R16" s="70">
        <v>0.3914852156868054</v>
      </c>
      <c r="S16" s="71">
        <v>31</v>
      </c>
      <c r="T16" s="1">
        <v>0.4129401696398938</v>
      </c>
      <c r="U16" s="14">
        <v>32</v>
      </c>
      <c r="V16" s="70">
        <v>0.3700302617337171</v>
      </c>
      <c r="W16" s="14">
        <v>31</v>
      </c>
      <c r="X16" s="13">
        <v>0.40174628062089124</v>
      </c>
      <c r="Y16" s="14">
        <v>31</v>
      </c>
      <c r="Z16" s="70">
        <v>0.38946500081703583</v>
      </c>
      <c r="AA16" s="14">
        <v>31</v>
      </c>
    </row>
    <row r="17" spans="1:27" ht="12.75">
      <c r="A17" s="92" t="s">
        <v>43</v>
      </c>
      <c r="B17" s="80">
        <v>0.6803557637355884</v>
      </c>
      <c r="C17" s="1">
        <f t="shared" si="3"/>
        <v>13</v>
      </c>
      <c r="D17" s="86">
        <f t="shared" si="4"/>
        <v>-2</v>
      </c>
      <c r="E17" s="80">
        <v>0.7484500422149114</v>
      </c>
      <c r="F17" s="1">
        <f t="shared" si="3"/>
        <v>6</v>
      </c>
      <c r="G17" s="87">
        <f t="shared" si="5"/>
        <v>-2</v>
      </c>
      <c r="H17" s="80">
        <v>0.6122614852562653</v>
      </c>
      <c r="I17" s="1">
        <f t="shared" si="0"/>
        <v>15</v>
      </c>
      <c r="J17" s="87">
        <f t="shared" si="6"/>
        <v>1</v>
      </c>
      <c r="K17" s="80">
        <v>0.7129225925735254</v>
      </c>
      <c r="L17" s="1">
        <f t="shared" si="1"/>
        <v>9</v>
      </c>
      <c r="M17" s="87">
        <f t="shared" si="7"/>
        <v>-3</v>
      </c>
      <c r="N17" s="80">
        <v>0.7191637090390776</v>
      </c>
      <c r="O17" s="1">
        <f t="shared" si="2"/>
        <v>9</v>
      </c>
      <c r="P17" s="87">
        <f t="shared" si="8"/>
        <v>-3</v>
      </c>
      <c r="R17" s="70">
        <v>0.6985499526588818</v>
      </c>
      <c r="S17" s="71">
        <v>11</v>
      </c>
      <c r="T17" s="1">
        <v>0.7927375651757078</v>
      </c>
      <c r="U17" s="14">
        <v>4</v>
      </c>
      <c r="V17" s="70">
        <v>0.6043623401420556</v>
      </c>
      <c r="W17" s="14">
        <v>16</v>
      </c>
      <c r="X17" s="13">
        <v>0.7435962021234506</v>
      </c>
      <c r="Y17" s="14">
        <v>6</v>
      </c>
      <c r="Z17" s="70">
        <v>0.7399037446629446</v>
      </c>
      <c r="AA17" s="14">
        <v>6</v>
      </c>
    </row>
    <row r="18" spans="1:27" ht="12.75">
      <c r="A18" s="92" t="s">
        <v>45</v>
      </c>
      <c r="B18" s="80">
        <v>0.6079083060661388</v>
      </c>
      <c r="C18" s="1">
        <f t="shared" si="3"/>
        <v>19</v>
      </c>
      <c r="D18" s="86">
        <f t="shared" si="4"/>
        <v>-1</v>
      </c>
      <c r="E18" s="80">
        <v>0.6360162964359378</v>
      </c>
      <c r="F18" s="1">
        <f t="shared" si="3"/>
        <v>18</v>
      </c>
      <c r="G18" s="87">
        <f t="shared" si="5"/>
        <v>0</v>
      </c>
      <c r="H18" s="80">
        <v>0.5798003156963397</v>
      </c>
      <c r="I18" s="1">
        <f t="shared" si="0"/>
        <v>19</v>
      </c>
      <c r="J18" s="87">
        <f t="shared" si="6"/>
        <v>0</v>
      </c>
      <c r="K18" s="80">
        <v>0.6213512579821295</v>
      </c>
      <c r="L18" s="1">
        <f t="shared" si="1"/>
        <v>18</v>
      </c>
      <c r="M18" s="87">
        <f t="shared" si="7"/>
        <v>0</v>
      </c>
      <c r="N18" s="80">
        <v>0.6237765837296262</v>
      </c>
      <c r="O18" s="1">
        <f t="shared" si="2"/>
        <v>18</v>
      </c>
      <c r="P18" s="87">
        <f t="shared" si="8"/>
        <v>0</v>
      </c>
      <c r="R18" s="70">
        <v>0.622251850943253</v>
      </c>
      <c r="S18" s="71">
        <v>18</v>
      </c>
      <c r="T18" s="1">
        <v>0.6718345405497143</v>
      </c>
      <c r="U18" s="14">
        <v>18</v>
      </c>
      <c r="V18" s="70">
        <v>0.5726691613367917</v>
      </c>
      <c r="W18" s="14">
        <v>19</v>
      </c>
      <c r="X18" s="13">
        <v>0.6459653111898214</v>
      </c>
      <c r="Y18" s="14">
        <v>18</v>
      </c>
      <c r="Z18" s="70">
        <v>0.6395872123908555</v>
      </c>
      <c r="AA18" s="14">
        <v>18</v>
      </c>
    </row>
    <row r="19" spans="1:27" ht="12.75">
      <c r="A19" s="92" t="s">
        <v>47</v>
      </c>
      <c r="B19" s="80">
        <v>0.6266757811309159</v>
      </c>
      <c r="C19" s="1">
        <f t="shared" si="3"/>
        <v>17</v>
      </c>
      <c r="D19" s="86">
        <f t="shared" si="4"/>
        <v>0</v>
      </c>
      <c r="E19" s="80">
        <v>0.6719984377795474</v>
      </c>
      <c r="F19" s="1">
        <f t="shared" si="3"/>
        <v>13</v>
      </c>
      <c r="G19" s="87">
        <f t="shared" si="5"/>
        <v>0</v>
      </c>
      <c r="H19" s="80">
        <v>0.5813531244822845</v>
      </c>
      <c r="I19" s="1">
        <f t="shared" si="0"/>
        <v>18</v>
      </c>
      <c r="J19" s="87">
        <f t="shared" si="6"/>
        <v>0</v>
      </c>
      <c r="K19" s="80">
        <v>0.648351834310696</v>
      </c>
      <c r="L19" s="1">
        <f t="shared" si="1"/>
        <v>17</v>
      </c>
      <c r="M19" s="87">
        <f t="shared" si="7"/>
        <v>-1</v>
      </c>
      <c r="N19" s="80">
        <v>0.6530949285204475</v>
      </c>
      <c r="O19" s="1">
        <f t="shared" si="2"/>
        <v>17</v>
      </c>
      <c r="P19" s="87">
        <f t="shared" si="8"/>
        <v>0</v>
      </c>
      <c r="R19" s="70">
        <v>0.6457194211459792</v>
      </c>
      <c r="S19" s="71">
        <v>17</v>
      </c>
      <c r="T19" s="1">
        <v>0.7172917694045524</v>
      </c>
      <c r="U19" s="14">
        <v>13</v>
      </c>
      <c r="V19" s="70">
        <v>0.5741470728874061</v>
      </c>
      <c r="W19" s="14">
        <v>18</v>
      </c>
      <c r="X19" s="13">
        <v>0.6799496746609489</v>
      </c>
      <c r="Y19" s="14">
        <v>16</v>
      </c>
      <c r="Z19" s="70">
        <v>0.6742811257283845</v>
      </c>
      <c r="AA19" s="14">
        <v>17</v>
      </c>
    </row>
    <row r="20" spans="1:27" ht="12.75">
      <c r="A20" s="92" t="s">
        <v>49</v>
      </c>
      <c r="B20" s="80">
        <v>0.44415925583103494</v>
      </c>
      <c r="C20" s="1">
        <f t="shared" si="3"/>
        <v>28</v>
      </c>
      <c r="D20" s="86">
        <f t="shared" si="4"/>
        <v>0</v>
      </c>
      <c r="E20" s="80">
        <v>0.4911018713372176</v>
      </c>
      <c r="F20" s="1">
        <f t="shared" si="3"/>
        <v>28</v>
      </c>
      <c r="G20" s="87">
        <f t="shared" si="5"/>
        <v>-1</v>
      </c>
      <c r="H20" s="80">
        <v>0.39721664032485204</v>
      </c>
      <c r="I20" s="1">
        <f t="shared" si="0"/>
        <v>28</v>
      </c>
      <c r="J20" s="87">
        <f t="shared" si="6"/>
        <v>0</v>
      </c>
      <c r="K20" s="80">
        <v>0.46661007194268767</v>
      </c>
      <c r="L20" s="1">
        <f t="shared" si="1"/>
        <v>28</v>
      </c>
      <c r="M20" s="87">
        <f t="shared" si="7"/>
        <v>-1</v>
      </c>
      <c r="N20" s="80">
        <v>0.4686464579196096</v>
      </c>
      <c r="O20" s="1">
        <f t="shared" si="2"/>
        <v>28</v>
      </c>
      <c r="P20" s="87">
        <f t="shared" si="8"/>
        <v>0</v>
      </c>
      <c r="R20" s="70">
        <v>0.4630439779372622</v>
      </c>
      <c r="S20" s="71">
        <v>28</v>
      </c>
      <c r="T20" s="1">
        <v>0.5374804840108844</v>
      </c>
      <c r="U20" s="14">
        <v>27</v>
      </c>
      <c r="V20" s="70">
        <v>0.3886074718636399</v>
      </c>
      <c r="W20" s="14">
        <v>28</v>
      </c>
      <c r="X20" s="13">
        <v>0.49864404605942947</v>
      </c>
      <c r="Y20" s="14">
        <v>27</v>
      </c>
      <c r="Z20" s="70">
        <v>0.49001424223343787</v>
      </c>
      <c r="AA20" s="14">
        <v>28</v>
      </c>
    </row>
    <row r="21" spans="1:27" ht="12.75">
      <c r="A21" s="92" t="s">
        <v>51</v>
      </c>
      <c r="B21" s="80">
        <v>0.3282152909988955</v>
      </c>
      <c r="C21" s="1">
        <f t="shared" si="3"/>
        <v>34</v>
      </c>
      <c r="D21" s="86">
        <f t="shared" si="4"/>
        <v>0</v>
      </c>
      <c r="E21" s="80">
        <v>0.40138754036781843</v>
      </c>
      <c r="F21" s="1">
        <f t="shared" si="3"/>
        <v>31</v>
      </c>
      <c r="G21" s="87">
        <f t="shared" si="5"/>
        <v>0</v>
      </c>
      <c r="H21" s="80">
        <v>0.25504304162997254</v>
      </c>
      <c r="I21" s="1">
        <f t="shared" si="0"/>
        <v>34</v>
      </c>
      <c r="J21" s="87">
        <f t="shared" si="6"/>
        <v>0</v>
      </c>
      <c r="K21" s="80">
        <v>0.36321071461011956</v>
      </c>
      <c r="L21" s="1">
        <f t="shared" si="1"/>
        <v>33</v>
      </c>
      <c r="M21" s="87">
        <f t="shared" si="7"/>
        <v>-1</v>
      </c>
      <c r="N21" s="80">
        <v>0.35926143605505584</v>
      </c>
      <c r="O21" s="1">
        <f t="shared" si="2"/>
        <v>33</v>
      </c>
      <c r="P21" s="87">
        <f t="shared" si="8"/>
        <v>-1</v>
      </c>
      <c r="R21" s="70">
        <v>0.3472571664047351</v>
      </c>
      <c r="S21" s="71">
        <v>34</v>
      </c>
      <c r="T21" s="1">
        <v>0.43982838219980125</v>
      </c>
      <c r="U21" s="14">
        <v>31</v>
      </c>
      <c r="V21" s="70">
        <v>0.2546859506096691</v>
      </c>
      <c r="W21" s="14">
        <v>34</v>
      </c>
      <c r="X21" s="13">
        <v>0.39153035656759283</v>
      </c>
      <c r="Y21" s="14">
        <v>32</v>
      </c>
      <c r="Z21" s="70">
        <v>0.37871651222766806</v>
      </c>
      <c r="AA21" s="14">
        <v>32</v>
      </c>
    </row>
    <row r="22" spans="1:27" ht="12.75">
      <c r="A22" s="92" t="s">
        <v>53</v>
      </c>
      <c r="B22" s="80">
        <v>0.684442443815577</v>
      </c>
      <c r="C22" s="1">
        <f t="shared" si="3"/>
        <v>12</v>
      </c>
      <c r="D22" s="86">
        <f t="shared" si="4"/>
        <v>1</v>
      </c>
      <c r="E22" s="80">
        <v>0.7567044467411909</v>
      </c>
      <c r="F22" s="1">
        <f t="shared" si="3"/>
        <v>4</v>
      </c>
      <c r="G22" s="87">
        <f t="shared" si="5"/>
        <v>2</v>
      </c>
      <c r="H22" s="80">
        <v>0.6121804408899634</v>
      </c>
      <c r="I22" s="1">
        <f t="shared" si="0"/>
        <v>16</v>
      </c>
      <c r="J22" s="87">
        <f t="shared" si="6"/>
        <v>-3</v>
      </c>
      <c r="K22" s="80">
        <v>0.7190025321713054</v>
      </c>
      <c r="L22" s="1">
        <f t="shared" si="1"/>
        <v>7</v>
      </c>
      <c r="M22" s="87">
        <f t="shared" si="7"/>
        <v>1</v>
      </c>
      <c r="N22" s="80">
        <v>0.7268722985166424</v>
      </c>
      <c r="O22" s="1">
        <f t="shared" si="2"/>
        <v>7</v>
      </c>
      <c r="P22" s="87">
        <f t="shared" si="8"/>
        <v>0</v>
      </c>
      <c r="R22" s="70">
        <v>0.6948676334205409</v>
      </c>
      <c r="S22" s="71">
        <v>13</v>
      </c>
      <c r="T22" s="1">
        <v>0.7798527358416947</v>
      </c>
      <c r="U22" s="14">
        <v>6</v>
      </c>
      <c r="V22" s="70">
        <v>0.6098825309993873</v>
      </c>
      <c r="W22" s="14">
        <v>13</v>
      </c>
      <c r="X22" s="13">
        <v>0.735512682404571</v>
      </c>
      <c r="Y22" s="14">
        <v>8</v>
      </c>
      <c r="Z22" s="70">
        <v>0.7381044262585944</v>
      </c>
      <c r="AA22" s="14">
        <v>7</v>
      </c>
    </row>
    <row r="23" spans="1:27" ht="12.75">
      <c r="A23" s="92" t="s">
        <v>55</v>
      </c>
      <c r="B23" s="80">
        <v>0.6411655619277936</v>
      </c>
      <c r="C23" s="1">
        <f t="shared" si="3"/>
        <v>16</v>
      </c>
      <c r="D23" s="86">
        <f t="shared" si="4"/>
        <v>-1</v>
      </c>
      <c r="E23" s="80">
        <v>0.66895669569641</v>
      </c>
      <c r="F23" s="1">
        <f t="shared" si="3"/>
        <v>14</v>
      </c>
      <c r="G23" s="87">
        <f t="shared" si="5"/>
        <v>-2</v>
      </c>
      <c r="H23" s="80">
        <v>0.6133744281591771</v>
      </c>
      <c r="I23" s="1">
        <f t="shared" si="0"/>
        <v>14</v>
      </c>
      <c r="J23" s="87">
        <f t="shared" si="6"/>
        <v>0</v>
      </c>
      <c r="K23" s="80">
        <v>0.6544569737301753</v>
      </c>
      <c r="L23" s="1">
        <f t="shared" si="1"/>
        <v>16</v>
      </c>
      <c r="M23" s="87">
        <f t="shared" si="7"/>
        <v>-2</v>
      </c>
      <c r="N23" s="80">
        <v>0.667289345121719</v>
      </c>
      <c r="O23" s="1">
        <f t="shared" si="2"/>
        <v>15</v>
      </c>
      <c r="P23" s="87">
        <f t="shared" si="8"/>
        <v>-1</v>
      </c>
      <c r="R23" s="70">
        <v>0.6649323971604102</v>
      </c>
      <c r="S23" s="71">
        <v>15</v>
      </c>
      <c r="T23" s="1">
        <v>0.7204124362637914</v>
      </c>
      <c r="U23" s="14">
        <v>12</v>
      </c>
      <c r="V23" s="70">
        <v>0.6094523580570288</v>
      </c>
      <c r="W23" s="14">
        <v>14</v>
      </c>
      <c r="X23" s="13">
        <v>0.6914663289055054</v>
      </c>
      <c r="Y23" s="14">
        <v>14</v>
      </c>
      <c r="Z23" s="70">
        <v>0.6926887261417003</v>
      </c>
      <c r="AA23" s="14">
        <v>14</v>
      </c>
    </row>
    <row r="24" spans="1:27" ht="12.75">
      <c r="A24" s="92" t="s">
        <v>57</v>
      </c>
      <c r="B24" s="80">
        <v>0.4913774451365507</v>
      </c>
      <c r="C24" s="1">
        <f t="shared" si="3"/>
        <v>24</v>
      </c>
      <c r="D24" s="86">
        <f t="shared" si="4"/>
        <v>2</v>
      </c>
      <c r="E24" s="80">
        <v>0.5454107885042412</v>
      </c>
      <c r="F24" s="1">
        <f t="shared" si="3"/>
        <v>24</v>
      </c>
      <c r="G24" s="87">
        <f t="shared" si="5"/>
        <v>5</v>
      </c>
      <c r="H24" s="80">
        <v>0.4373441017688601</v>
      </c>
      <c r="I24" s="1">
        <f t="shared" si="0"/>
        <v>24</v>
      </c>
      <c r="J24" s="87">
        <f t="shared" si="6"/>
        <v>0</v>
      </c>
      <c r="K24" s="80">
        <v>0.5172194789210983</v>
      </c>
      <c r="L24" s="1">
        <f t="shared" si="1"/>
        <v>24</v>
      </c>
      <c r="M24" s="87">
        <f t="shared" si="7"/>
        <v>2</v>
      </c>
      <c r="N24" s="80">
        <v>0.5172115817686704</v>
      </c>
      <c r="O24" s="1">
        <f t="shared" si="2"/>
        <v>25</v>
      </c>
      <c r="P24" s="87">
        <f t="shared" si="8"/>
        <v>1</v>
      </c>
      <c r="R24" s="70">
        <v>0.48132430435439444</v>
      </c>
      <c r="S24" s="71">
        <v>26</v>
      </c>
      <c r="T24" s="1">
        <v>0.5181444632635679</v>
      </c>
      <c r="U24" s="14">
        <v>29</v>
      </c>
      <c r="V24" s="70">
        <v>0.4445041454452208</v>
      </c>
      <c r="W24" s="14">
        <v>24</v>
      </c>
      <c r="X24" s="13">
        <v>0.49893394557182524</v>
      </c>
      <c r="Y24" s="14">
        <v>26</v>
      </c>
      <c r="Z24" s="70">
        <v>0.4985063794701215</v>
      </c>
      <c r="AA24" s="14">
        <v>26</v>
      </c>
    </row>
    <row r="25" spans="1:27" ht="12.75">
      <c r="A25" s="92" t="s">
        <v>59</v>
      </c>
      <c r="B25" s="80">
        <v>0.5178255992194143</v>
      </c>
      <c r="C25" s="1">
        <f t="shared" si="3"/>
        <v>22</v>
      </c>
      <c r="D25" s="86">
        <f t="shared" si="4"/>
        <v>0</v>
      </c>
      <c r="E25" s="80">
        <v>0.507476340089448</v>
      </c>
      <c r="F25" s="1">
        <f t="shared" si="3"/>
        <v>26</v>
      </c>
      <c r="G25" s="87">
        <f t="shared" si="5"/>
        <v>-2</v>
      </c>
      <c r="H25" s="80">
        <v>0.5281748583493805</v>
      </c>
      <c r="I25" s="1">
        <f t="shared" si="0"/>
        <v>22</v>
      </c>
      <c r="J25" s="87">
        <f t="shared" si="6"/>
        <v>0</v>
      </c>
      <c r="K25" s="80">
        <v>0.512875953548561</v>
      </c>
      <c r="L25" s="1">
        <f t="shared" si="1"/>
        <v>25</v>
      </c>
      <c r="M25" s="87">
        <f t="shared" si="7"/>
        <v>-2</v>
      </c>
      <c r="N25" s="80">
        <v>0.5178476719727704</v>
      </c>
      <c r="O25" s="1">
        <f t="shared" si="2"/>
        <v>24</v>
      </c>
      <c r="P25" s="87">
        <f t="shared" si="8"/>
        <v>-1</v>
      </c>
      <c r="R25" s="70">
        <v>0.5387502133328126</v>
      </c>
      <c r="S25" s="71">
        <v>22</v>
      </c>
      <c r="T25" s="1">
        <v>0.5554622731708861</v>
      </c>
      <c r="U25" s="14">
        <v>24</v>
      </c>
      <c r="V25" s="70">
        <v>0.522038153494739</v>
      </c>
      <c r="W25" s="14">
        <v>22</v>
      </c>
      <c r="X25" s="13">
        <v>0.5467429376031958</v>
      </c>
      <c r="Y25" s="14">
        <v>23</v>
      </c>
      <c r="Z25" s="70">
        <v>0.540756335022681</v>
      </c>
      <c r="AA25" s="14">
        <v>23</v>
      </c>
    </row>
    <row r="26" spans="1:27" ht="12.75">
      <c r="A26" s="92" t="s">
        <v>61</v>
      </c>
      <c r="B26" s="80">
        <v>0.608687608355332</v>
      </c>
      <c r="C26" s="1">
        <f t="shared" si="3"/>
        <v>18</v>
      </c>
      <c r="D26" s="86">
        <f t="shared" si="4"/>
        <v>1</v>
      </c>
      <c r="E26" s="80">
        <v>0.6244267000607009</v>
      </c>
      <c r="F26" s="1">
        <f t="shared" si="3"/>
        <v>19</v>
      </c>
      <c r="G26" s="87">
        <f t="shared" si="5"/>
        <v>3</v>
      </c>
      <c r="H26" s="80">
        <v>0.5929485166499631</v>
      </c>
      <c r="I26" s="1">
        <f t="shared" si="0"/>
        <v>17</v>
      </c>
      <c r="J26" s="87">
        <f t="shared" si="6"/>
        <v>0</v>
      </c>
      <c r="K26" s="80">
        <v>0.6162150000405084</v>
      </c>
      <c r="L26" s="1">
        <f t="shared" si="1"/>
        <v>19</v>
      </c>
      <c r="M26" s="87">
        <f t="shared" si="7"/>
        <v>2</v>
      </c>
      <c r="N26" s="80">
        <v>0.6212528648436665</v>
      </c>
      <c r="O26" s="1">
        <f t="shared" si="2"/>
        <v>19</v>
      </c>
      <c r="P26" s="87">
        <f t="shared" si="8"/>
        <v>1</v>
      </c>
      <c r="R26" s="70">
        <v>0.5925982543882067</v>
      </c>
      <c r="S26" s="71">
        <v>19</v>
      </c>
      <c r="T26" s="1">
        <v>0.5912055921883116</v>
      </c>
      <c r="U26" s="14">
        <v>22</v>
      </c>
      <c r="V26" s="70">
        <v>0.5939909165881014</v>
      </c>
      <c r="W26" s="14">
        <v>17</v>
      </c>
      <c r="X26" s="13">
        <v>0.5919321985534742</v>
      </c>
      <c r="Y26" s="14">
        <v>21</v>
      </c>
      <c r="Z26" s="70">
        <v>0.6040095584339551</v>
      </c>
      <c r="AA26" s="14">
        <v>20</v>
      </c>
    </row>
    <row r="27" spans="1:27" ht="12.75">
      <c r="A27" s="92" t="s">
        <v>63</v>
      </c>
      <c r="B27" s="80">
        <v>0.4956119985165916</v>
      </c>
      <c r="C27" s="1">
        <f t="shared" si="3"/>
        <v>23</v>
      </c>
      <c r="D27" s="86">
        <f t="shared" si="4"/>
        <v>1</v>
      </c>
      <c r="E27" s="80">
        <v>0.5585497017203888</v>
      </c>
      <c r="F27" s="1">
        <f t="shared" si="3"/>
        <v>23</v>
      </c>
      <c r="G27" s="87">
        <f t="shared" si="5"/>
        <v>0</v>
      </c>
      <c r="H27" s="80">
        <v>0.4326742953127942</v>
      </c>
      <c r="I27" s="1">
        <f t="shared" si="0"/>
        <v>25</v>
      </c>
      <c r="J27" s="87">
        <f t="shared" si="6"/>
        <v>0</v>
      </c>
      <c r="K27" s="80">
        <v>0.5257126391792772</v>
      </c>
      <c r="L27" s="1">
        <f t="shared" si="1"/>
        <v>23</v>
      </c>
      <c r="M27" s="87">
        <f t="shared" si="7"/>
        <v>1</v>
      </c>
      <c r="N27" s="80">
        <v>0.5238400177123754</v>
      </c>
      <c r="O27" s="1">
        <f t="shared" si="2"/>
        <v>23</v>
      </c>
      <c r="P27" s="87">
        <f t="shared" si="8"/>
        <v>1</v>
      </c>
      <c r="R27" s="70">
        <v>0.49441164844794977</v>
      </c>
      <c r="S27" s="71">
        <v>24</v>
      </c>
      <c r="T27" s="1">
        <v>0.5567857265472167</v>
      </c>
      <c r="U27" s="14">
        <v>23</v>
      </c>
      <c r="V27" s="70">
        <v>0.43203757034868284</v>
      </c>
      <c r="W27" s="14">
        <v>25</v>
      </c>
      <c r="X27" s="13">
        <v>0.524242729278034</v>
      </c>
      <c r="Y27" s="14">
        <v>24</v>
      </c>
      <c r="Z27" s="70">
        <v>0.5234073126631911</v>
      </c>
      <c r="AA27" s="14">
        <v>24</v>
      </c>
    </row>
    <row r="28" spans="1:27" ht="12.75">
      <c r="A28" s="92" t="s">
        <v>65</v>
      </c>
      <c r="B28" s="80">
        <v>0.6908470744287656</v>
      </c>
      <c r="C28" s="1">
        <f t="shared" si="3"/>
        <v>10</v>
      </c>
      <c r="D28" s="86">
        <f t="shared" si="4"/>
        <v>-2</v>
      </c>
      <c r="E28" s="80">
        <v>0.638357897847072</v>
      </c>
      <c r="F28" s="1">
        <f t="shared" si="3"/>
        <v>17</v>
      </c>
      <c r="G28" s="87">
        <f t="shared" si="5"/>
        <v>-1</v>
      </c>
      <c r="H28" s="80">
        <v>0.7433362510104594</v>
      </c>
      <c r="I28" s="1">
        <f t="shared" si="0"/>
        <v>4</v>
      </c>
      <c r="J28" s="87">
        <f t="shared" si="6"/>
        <v>0</v>
      </c>
      <c r="K28" s="80">
        <v>0.6657435551940425</v>
      </c>
      <c r="L28" s="1">
        <f t="shared" si="1"/>
        <v>14</v>
      </c>
      <c r="M28" s="87">
        <f t="shared" si="7"/>
        <v>-1</v>
      </c>
      <c r="N28" s="80">
        <v>0.677562458666501</v>
      </c>
      <c r="O28" s="1">
        <f t="shared" si="2"/>
        <v>13</v>
      </c>
      <c r="P28" s="87">
        <f t="shared" si="8"/>
        <v>0</v>
      </c>
      <c r="R28" s="70">
        <v>0.7188099535584702</v>
      </c>
      <c r="S28" s="71">
        <v>8</v>
      </c>
      <c r="T28" s="1">
        <v>0.7003965144500564</v>
      </c>
      <c r="U28" s="14">
        <v>16</v>
      </c>
      <c r="V28" s="70">
        <v>0.7372233926668842</v>
      </c>
      <c r="W28" s="14">
        <v>4</v>
      </c>
      <c r="X28" s="13">
        <v>0.7100035261587939</v>
      </c>
      <c r="Y28" s="14">
        <v>13</v>
      </c>
      <c r="Z28" s="70">
        <v>0.7077406557356388</v>
      </c>
      <c r="AA28" s="14">
        <v>13</v>
      </c>
    </row>
    <row r="29" spans="1:27" ht="12.75">
      <c r="A29" s="92" t="s">
        <v>67</v>
      </c>
      <c r="B29" s="80">
        <v>0.3928951608942573</v>
      </c>
      <c r="C29" s="1">
        <f t="shared" si="3"/>
        <v>30</v>
      </c>
      <c r="D29" s="86">
        <f t="shared" si="4"/>
        <v>2</v>
      </c>
      <c r="E29" s="80">
        <v>0.3548498214869347</v>
      </c>
      <c r="F29" s="1">
        <f t="shared" si="3"/>
        <v>34</v>
      </c>
      <c r="G29" s="87">
        <f t="shared" si="5"/>
        <v>0</v>
      </c>
      <c r="H29" s="80">
        <v>0.4309405003015799</v>
      </c>
      <c r="I29" s="1">
        <f t="shared" si="0"/>
        <v>26</v>
      </c>
      <c r="J29" s="87">
        <f t="shared" si="6"/>
        <v>0</v>
      </c>
      <c r="K29" s="80">
        <v>0.37469956378640734</v>
      </c>
      <c r="L29" s="1">
        <f t="shared" si="1"/>
        <v>31</v>
      </c>
      <c r="M29" s="87">
        <f t="shared" si="7"/>
        <v>3</v>
      </c>
      <c r="N29" s="80">
        <v>0.3760415449531274</v>
      </c>
      <c r="O29" s="1">
        <f t="shared" si="2"/>
        <v>31</v>
      </c>
      <c r="P29" s="87">
        <f t="shared" si="8"/>
        <v>3</v>
      </c>
      <c r="R29" s="70">
        <v>0.38643666113533964</v>
      </c>
      <c r="S29" s="71">
        <v>32</v>
      </c>
      <c r="T29" s="1">
        <v>0.343666778671908</v>
      </c>
      <c r="U29" s="14">
        <v>34</v>
      </c>
      <c r="V29" s="70">
        <v>0.42920654359877136</v>
      </c>
      <c r="W29" s="14">
        <v>26</v>
      </c>
      <c r="X29" s="13">
        <v>0.3659814999571767</v>
      </c>
      <c r="Y29" s="14">
        <v>34</v>
      </c>
      <c r="Z29" s="70">
        <v>0.3699650483680402</v>
      </c>
      <c r="AA29" s="14">
        <v>34</v>
      </c>
    </row>
    <row r="30" spans="1:27" ht="12.75">
      <c r="A30" s="92" t="s">
        <v>69</v>
      </c>
      <c r="B30" s="80">
        <v>0.7072795989835976</v>
      </c>
      <c r="C30" s="1">
        <f t="shared" si="3"/>
        <v>7</v>
      </c>
      <c r="D30" s="86">
        <f t="shared" si="4"/>
        <v>0</v>
      </c>
      <c r="E30" s="80">
        <v>0.7009017932905286</v>
      </c>
      <c r="F30" s="1">
        <f t="shared" si="3"/>
        <v>10</v>
      </c>
      <c r="G30" s="87">
        <f t="shared" si="5"/>
        <v>-3</v>
      </c>
      <c r="H30" s="80">
        <v>0.7136574046766666</v>
      </c>
      <c r="I30" s="1">
        <f t="shared" si="0"/>
        <v>5</v>
      </c>
      <c r="J30" s="87">
        <f t="shared" si="6"/>
        <v>0</v>
      </c>
      <c r="K30" s="80">
        <v>0.7042293440869124</v>
      </c>
      <c r="L30" s="1">
        <f t="shared" si="1"/>
        <v>10</v>
      </c>
      <c r="M30" s="87">
        <f t="shared" si="7"/>
        <v>-3</v>
      </c>
      <c r="N30" s="80">
        <v>0.7113091693862647</v>
      </c>
      <c r="O30" s="1">
        <f t="shared" si="2"/>
        <v>10</v>
      </c>
      <c r="P30" s="87">
        <f t="shared" si="8"/>
        <v>-2</v>
      </c>
      <c r="R30" s="70">
        <v>0.7308214178366628</v>
      </c>
      <c r="S30" s="71">
        <v>7</v>
      </c>
      <c r="T30" s="1">
        <v>0.7575254209581475</v>
      </c>
      <c r="U30" s="14">
        <v>7</v>
      </c>
      <c r="V30" s="70">
        <v>0.7041174147151781</v>
      </c>
      <c r="W30" s="14">
        <v>5</v>
      </c>
      <c r="X30" s="13">
        <v>0.7435928975904162</v>
      </c>
      <c r="Y30" s="14">
        <v>7</v>
      </c>
      <c r="Z30" s="70">
        <v>0.7371269445542361</v>
      </c>
      <c r="AA30" s="14">
        <v>8</v>
      </c>
    </row>
    <row r="31" spans="1:27" ht="12.75">
      <c r="A31" s="92" t="s">
        <v>71</v>
      </c>
      <c r="B31" s="80">
        <v>0.6934756036086082</v>
      </c>
      <c r="C31" s="1">
        <f t="shared" si="3"/>
        <v>9</v>
      </c>
      <c r="D31" s="86">
        <f t="shared" si="4"/>
        <v>1</v>
      </c>
      <c r="E31" s="80">
        <v>0.7372391550813819</v>
      </c>
      <c r="F31" s="1">
        <f t="shared" si="3"/>
        <v>7</v>
      </c>
      <c r="G31" s="87">
        <f t="shared" si="5"/>
        <v>1</v>
      </c>
      <c r="H31" s="80">
        <v>0.6497120521358346</v>
      </c>
      <c r="I31" s="1">
        <f t="shared" si="0"/>
        <v>11</v>
      </c>
      <c r="J31" s="87">
        <f t="shared" si="6"/>
        <v>1</v>
      </c>
      <c r="K31" s="80">
        <v>0.714405997791239</v>
      </c>
      <c r="L31" s="1">
        <f t="shared" si="1"/>
        <v>8</v>
      </c>
      <c r="M31" s="87">
        <f t="shared" si="7"/>
        <v>2</v>
      </c>
      <c r="N31" s="80">
        <v>0.7216688565370707</v>
      </c>
      <c r="O31" s="1">
        <f t="shared" si="2"/>
        <v>8</v>
      </c>
      <c r="P31" s="87">
        <f t="shared" si="8"/>
        <v>2</v>
      </c>
      <c r="R31" s="70">
        <v>0.7001934187549507</v>
      </c>
      <c r="S31" s="71">
        <v>10</v>
      </c>
      <c r="T31" s="1">
        <v>0.752526939780794</v>
      </c>
      <c r="U31" s="14">
        <v>8</v>
      </c>
      <c r="V31" s="70">
        <v>0.6478598977291075</v>
      </c>
      <c r="W31" s="14">
        <v>12</v>
      </c>
      <c r="X31" s="13">
        <v>0.7252224940281801</v>
      </c>
      <c r="Y31" s="14">
        <v>10</v>
      </c>
      <c r="Z31" s="70">
        <v>0.7290392489682666</v>
      </c>
      <c r="AA31" s="14">
        <v>10</v>
      </c>
    </row>
    <row r="32" spans="1:27" ht="12.75">
      <c r="A32" s="92" t="s">
        <v>73</v>
      </c>
      <c r="B32" s="80">
        <v>0.701787749716427</v>
      </c>
      <c r="C32" s="1">
        <f t="shared" si="3"/>
        <v>8</v>
      </c>
      <c r="D32" s="86">
        <f t="shared" si="4"/>
        <v>-4</v>
      </c>
      <c r="E32" s="80">
        <v>0.7851374334384769</v>
      </c>
      <c r="F32" s="1">
        <f t="shared" si="3"/>
        <v>1</v>
      </c>
      <c r="G32" s="87">
        <f t="shared" si="5"/>
        <v>1</v>
      </c>
      <c r="H32" s="80">
        <v>0.6184380659943772</v>
      </c>
      <c r="I32" s="1">
        <f t="shared" si="0"/>
        <v>13</v>
      </c>
      <c r="J32" s="87">
        <f t="shared" si="6"/>
        <v>-6</v>
      </c>
      <c r="K32" s="80">
        <v>0.7416506419313204</v>
      </c>
      <c r="L32" s="1">
        <f t="shared" si="1"/>
        <v>2</v>
      </c>
      <c r="M32" s="87">
        <f t="shared" si="7"/>
        <v>0</v>
      </c>
      <c r="N32" s="80">
        <v>0.7483156063972648</v>
      </c>
      <c r="O32" s="1">
        <f t="shared" si="2"/>
        <v>3</v>
      </c>
      <c r="P32" s="87">
        <f t="shared" si="8"/>
        <v>-1</v>
      </c>
      <c r="R32" s="70">
        <v>0.7503406339446842</v>
      </c>
      <c r="S32" s="71">
        <v>4</v>
      </c>
      <c r="T32" s="1">
        <v>0.8301680675867782</v>
      </c>
      <c r="U32" s="14">
        <v>2</v>
      </c>
      <c r="V32" s="70">
        <v>0.6705132003025905</v>
      </c>
      <c r="W32" s="14">
        <v>7</v>
      </c>
      <c r="X32" s="13">
        <v>0.7885189717735118</v>
      </c>
      <c r="Y32" s="14">
        <v>2</v>
      </c>
      <c r="Z32" s="70">
        <v>0.7847413401461358</v>
      </c>
      <c r="AA32" s="14">
        <v>2</v>
      </c>
    </row>
    <row r="33" spans="1:27" ht="12.75">
      <c r="A33" s="92" t="s">
        <v>75</v>
      </c>
      <c r="B33" s="80">
        <v>0.4430860097277331</v>
      </c>
      <c r="C33" s="1">
        <f t="shared" si="3"/>
        <v>29</v>
      </c>
      <c r="D33" s="86">
        <f t="shared" si="4"/>
        <v>0</v>
      </c>
      <c r="E33" s="80">
        <v>0.5037445814887108</v>
      </c>
      <c r="F33" s="1">
        <f t="shared" si="3"/>
        <v>27</v>
      </c>
      <c r="G33" s="87">
        <f t="shared" si="5"/>
        <v>-1</v>
      </c>
      <c r="H33" s="80">
        <v>0.3824274379667554</v>
      </c>
      <c r="I33" s="1">
        <f t="shared" si="0"/>
        <v>29</v>
      </c>
      <c r="J33" s="87">
        <f t="shared" si="6"/>
        <v>0</v>
      </c>
      <c r="K33" s="80">
        <v>0.4720966310047225</v>
      </c>
      <c r="L33" s="1">
        <f t="shared" si="1"/>
        <v>27</v>
      </c>
      <c r="M33" s="87">
        <f t="shared" si="7"/>
        <v>1</v>
      </c>
      <c r="N33" s="80">
        <v>0.4727129943711166</v>
      </c>
      <c r="O33" s="1">
        <f t="shared" si="2"/>
        <v>27</v>
      </c>
      <c r="P33" s="87">
        <f t="shared" si="8"/>
        <v>0</v>
      </c>
      <c r="R33" s="70">
        <v>0.45993525314387307</v>
      </c>
      <c r="S33" s="71">
        <v>29</v>
      </c>
      <c r="T33" s="1">
        <v>0.5392606284149623</v>
      </c>
      <c r="U33" s="14">
        <v>26</v>
      </c>
      <c r="V33" s="70">
        <v>0.380609877872784</v>
      </c>
      <c r="W33" s="14">
        <v>29</v>
      </c>
      <c r="X33" s="13">
        <v>0.49787347609961147</v>
      </c>
      <c r="Y33" s="14">
        <v>28</v>
      </c>
      <c r="Z33" s="70">
        <v>0.4902811927098039</v>
      </c>
      <c r="AA33" s="14">
        <v>27</v>
      </c>
    </row>
    <row r="34" spans="1:27" ht="12.75">
      <c r="A34" s="92" t="s">
        <v>77</v>
      </c>
      <c r="B34" s="80">
        <v>0.45445725414299987</v>
      </c>
      <c r="C34" s="1">
        <f t="shared" si="3"/>
        <v>27</v>
      </c>
      <c r="D34" s="86">
        <f t="shared" si="4"/>
        <v>0</v>
      </c>
      <c r="E34" s="80">
        <v>0.4579156614170416</v>
      </c>
      <c r="F34" s="1">
        <f t="shared" si="3"/>
        <v>30</v>
      </c>
      <c r="G34" s="87">
        <f t="shared" si="5"/>
        <v>0</v>
      </c>
      <c r="H34" s="80">
        <v>0.4509988468689581</v>
      </c>
      <c r="I34" s="1">
        <f t="shared" si="0"/>
        <v>23</v>
      </c>
      <c r="J34" s="87">
        <f t="shared" si="6"/>
        <v>0</v>
      </c>
      <c r="K34" s="80">
        <v>0.4561112750131937</v>
      </c>
      <c r="L34" s="1">
        <f t="shared" si="1"/>
        <v>29</v>
      </c>
      <c r="M34" s="87">
        <f t="shared" si="7"/>
        <v>0</v>
      </c>
      <c r="N34" s="80">
        <v>0.45769803351084054</v>
      </c>
      <c r="O34" s="1">
        <f t="shared" si="2"/>
        <v>29</v>
      </c>
      <c r="P34" s="87">
        <f t="shared" si="8"/>
        <v>0</v>
      </c>
      <c r="R34" s="70">
        <v>0.4778359839172114</v>
      </c>
      <c r="S34" s="71">
        <v>27</v>
      </c>
      <c r="T34" s="1">
        <v>0.5041928994496498</v>
      </c>
      <c r="U34" s="14">
        <v>30</v>
      </c>
      <c r="V34" s="70">
        <v>0.4514790683847728</v>
      </c>
      <c r="W34" s="14">
        <v>23</v>
      </c>
      <c r="X34" s="13">
        <v>0.49044146525881227</v>
      </c>
      <c r="Y34" s="14">
        <v>29</v>
      </c>
      <c r="Z34" s="70">
        <v>0.4813704977006543</v>
      </c>
      <c r="AA34" s="14">
        <v>29</v>
      </c>
    </row>
    <row r="35" spans="1:27" ht="12.75">
      <c r="A35" s="92" t="s">
        <v>79</v>
      </c>
      <c r="B35" s="80">
        <v>0.38064182073349356</v>
      </c>
      <c r="C35" s="1">
        <f t="shared" si="3"/>
        <v>31</v>
      </c>
      <c r="D35" s="86">
        <f t="shared" si="4"/>
        <v>-1</v>
      </c>
      <c r="E35" s="80">
        <v>0.46764068287622984</v>
      </c>
      <c r="F35" s="1">
        <f t="shared" si="3"/>
        <v>29</v>
      </c>
      <c r="G35" s="87">
        <f t="shared" si="5"/>
        <v>-1</v>
      </c>
      <c r="H35" s="80">
        <v>0.2936429585907573</v>
      </c>
      <c r="I35" s="1">
        <f t="shared" si="0"/>
        <v>33</v>
      </c>
      <c r="J35" s="87">
        <f t="shared" si="6"/>
        <v>0</v>
      </c>
      <c r="K35" s="80">
        <v>0.4222499721930631</v>
      </c>
      <c r="L35" s="1">
        <f t="shared" si="1"/>
        <v>30</v>
      </c>
      <c r="M35" s="87">
        <f t="shared" si="7"/>
        <v>0</v>
      </c>
      <c r="N35" s="80">
        <v>0.42069073655747075</v>
      </c>
      <c r="O35" s="1">
        <f t="shared" si="2"/>
        <v>30</v>
      </c>
      <c r="P35" s="87">
        <f t="shared" si="8"/>
        <v>0</v>
      </c>
      <c r="R35" s="70">
        <v>0.40810564317331116</v>
      </c>
      <c r="S35" s="71">
        <v>30</v>
      </c>
      <c r="T35" s="1">
        <v>0.5257147870183683</v>
      </c>
      <c r="U35" s="14">
        <v>28</v>
      </c>
      <c r="V35" s="70">
        <v>0.29049649932825417</v>
      </c>
      <c r="W35" s="14">
        <v>33</v>
      </c>
      <c r="X35" s="13">
        <v>0.46435349457746894</v>
      </c>
      <c r="Y35" s="14">
        <v>30</v>
      </c>
      <c r="Z35" s="70">
        <v>0.4569531891423022</v>
      </c>
      <c r="AA35" s="14">
        <v>30</v>
      </c>
    </row>
    <row r="36" spans="1:27" ht="12.75">
      <c r="A36" s="92" t="s">
        <v>81</v>
      </c>
      <c r="B36" s="80">
        <v>0.49107934918201523</v>
      </c>
      <c r="C36" s="1">
        <f t="shared" si="3"/>
        <v>25</v>
      </c>
      <c r="D36" s="86">
        <f t="shared" si="4"/>
        <v>-2</v>
      </c>
      <c r="E36" s="80">
        <v>0.607325809278069</v>
      </c>
      <c r="F36" s="1">
        <f t="shared" si="3"/>
        <v>20</v>
      </c>
      <c r="G36" s="87">
        <f t="shared" si="5"/>
        <v>-1</v>
      </c>
      <c r="H36" s="80">
        <v>0.37483288908596124</v>
      </c>
      <c r="I36" s="1">
        <f t="shared" si="0"/>
        <v>30</v>
      </c>
      <c r="J36" s="87">
        <f t="shared" si="6"/>
        <v>0</v>
      </c>
      <c r="K36" s="80">
        <v>0.5466754822714323</v>
      </c>
      <c r="L36" s="1">
        <f t="shared" si="1"/>
        <v>22</v>
      </c>
      <c r="M36" s="87">
        <f t="shared" si="7"/>
        <v>0</v>
      </c>
      <c r="N36" s="80">
        <v>0.5478275940303766</v>
      </c>
      <c r="O36" s="1">
        <f t="shared" si="2"/>
        <v>22</v>
      </c>
      <c r="P36" s="87">
        <f t="shared" si="8"/>
        <v>0</v>
      </c>
      <c r="R36" s="70">
        <v>0.5091297556862461</v>
      </c>
      <c r="S36" s="71">
        <v>23</v>
      </c>
      <c r="T36" s="1">
        <v>0.6469498433176226</v>
      </c>
      <c r="U36" s="14">
        <v>19</v>
      </c>
      <c r="V36" s="70">
        <v>0.37130966805486926</v>
      </c>
      <c r="W36" s="14">
        <v>30</v>
      </c>
      <c r="X36" s="13">
        <v>0.5750437106403827</v>
      </c>
      <c r="Y36" s="14">
        <v>22</v>
      </c>
      <c r="Z36" s="70">
        <v>0.5670548314530052</v>
      </c>
      <c r="AA36" s="14">
        <v>22</v>
      </c>
    </row>
    <row r="37" spans="1:27" ht="12.75">
      <c r="A37" s="92" t="s">
        <v>83</v>
      </c>
      <c r="B37" s="80">
        <v>0.5669353491415223</v>
      </c>
      <c r="C37" s="1">
        <f t="shared" si="3"/>
        <v>21</v>
      </c>
      <c r="D37" s="86">
        <f t="shared" si="4"/>
        <v>-1</v>
      </c>
      <c r="E37" s="80">
        <v>0.5770709947192652</v>
      </c>
      <c r="F37" s="1">
        <f t="shared" si="3"/>
        <v>22</v>
      </c>
      <c r="G37" s="87">
        <f t="shared" si="5"/>
        <v>-1</v>
      </c>
      <c r="H37" s="80">
        <v>0.5567997035637794</v>
      </c>
      <c r="I37" s="1">
        <f t="shared" si="0"/>
        <v>20</v>
      </c>
      <c r="J37" s="87">
        <f t="shared" si="6"/>
        <v>0</v>
      </c>
      <c r="K37" s="80">
        <v>0.5717828318091385</v>
      </c>
      <c r="L37" s="1">
        <f t="shared" si="1"/>
        <v>21</v>
      </c>
      <c r="M37" s="87">
        <f t="shared" si="7"/>
        <v>-1</v>
      </c>
      <c r="N37" s="80">
        <v>0.5766966610198608</v>
      </c>
      <c r="O37" s="1">
        <f t="shared" si="2"/>
        <v>21</v>
      </c>
      <c r="P37" s="87">
        <f t="shared" si="8"/>
        <v>0</v>
      </c>
      <c r="R37" s="70">
        <v>0.5867979440838116</v>
      </c>
      <c r="S37" s="71">
        <v>20</v>
      </c>
      <c r="T37" s="1">
        <v>0.6215660797704876</v>
      </c>
      <c r="U37" s="14">
        <v>21</v>
      </c>
      <c r="V37" s="70">
        <v>0.5520298083971354</v>
      </c>
      <c r="W37" s="14">
        <v>20</v>
      </c>
      <c r="X37" s="13">
        <v>0.6034261828904828</v>
      </c>
      <c r="Y37" s="14">
        <v>20</v>
      </c>
      <c r="Z37" s="70">
        <v>0.5989970910247506</v>
      </c>
      <c r="AA37" s="14">
        <v>21</v>
      </c>
    </row>
    <row r="38" spans="1:27" ht="12.75">
      <c r="A38" s="92" t="s">
        <v>85</v>
      </c>
      <c r="B38" s="80">
        <v>0.725663359503278</v>
      </c>
      <c r="C38" s="1">
        <f t="shared" si="3"/>
        <v>4</v>
      </c>
      <c r="D38" s="86">
        <f t="shared" si="4"/>
        <v>-1</v>
      </c>
      <c r="E38" s="80">
        <v>0.785135164777712</v>
      </c>
      <c r="F38" s="1">
        <f t="shared" si="3"/>
        <v>2</v>
      </c>
      <c r="G38" s="87">
        <f t="shared" si="5"/>
        <v>-1</v>
      </c>
      <c r="H38" s="80">
        <v>0.6661915542288438</v>
      </c>
      <c r="I38" s="1">
        <f t="shared" si="0"/>
        <v>7</v>
      </c>
      <c r="J38" s="87">
        <f t="shared" si="6"/>
        <v>3</v>
      </c>
      <c r="K38" s="80">
        <v>0.7541063968084418</v>
      </c>
      <c r="L38" s="1">
        <f t="shared" si="1"/>
        <v>1</v>
      </c>
      <c r="M38" s="87">
        <f t="shared" si="7"/>
        <v>0</v>
      </c>
      <c r="N38" s="80">
        <v>0.7667233367766075</v>
      </c>
      <c r="O38" s="1">
        <f t="shared" si="2"/>
        <v>1</v>
      </c>
      <c r="P38" s="87">
        <f t="shared" si="8"/>
        <v>0</v>
      </c>
      <c r="R38" s="70">
        <v>0.752252401012188</v>
      </c>
      <c r="S38" s="71">
        <v>3</v>
      </c>
      <c r="T38" s="1">
        <v>0.8494097698791018</v>
      </c>
      <c r="U38" s="14">
        <v>1</v>
      </c>
      <c r="V38" s="70">
        <v>0.6550950321452743</v>
      </c>
      <c r="W38" s="14">
        <v>10</v>
      </c>
      <c r="X38" s="13">
        <v>0.7987189687311466</v>
      </c>
      <c r="Y38" s="14">
        <v>1</v>
      </c>
      <c r="Z38" s="70">
        <v>0.7969047510472819</v>
      </c>
      <c r="AA38" s="14">
        <v>1</v>
      </c>
    </row>
    <row r="39" spans="1:27" ht="12.75">
      <c r="A39" s="92" t="s">
        <v>87</v>
      </c>
      <c r="B39" s="80">
        <v>0.7405052611049482</v>
      </c>
      <c r="C39" s="1">
        <f t="shared" si="3"/>
        <v>2</v>
      </c>
      <c r="D39" s="86">
        <f t="shared" si="4"/>
        <v>0</v>
      </c>
      <c r="E39" s="80">
        <v>0.6967887093973979</v>
      </c>
      <c r="F39" s="1">
        <f t="shared" si="3"/>
        <v>11</v>
      </c>
      <c r="G39" s="87">
        <f t="shared" si="5"/>
        <v>-2</v>
      </c>
      <c r="H39" s="80">
        <v>0.7842218128124985</v>
      </c>
      <c r="I39" s="1">
        <f t="shared" si="0"/>
        <v>2</v>
      </c>
      <c r="J39" s="87">
        <f t="shared" si="6"/>
        <v>0</v>
      </c>
      <c r="K39" s="80">
        <v>0.7195973450709023</v>
      </c>
      <c r="L39" s="1">
        <f t="shared" si="1"/>
        <v>6</v>
      </c>
      <c r="M39" s="87">
        <f t="shared" si="7"/>
        <v>-1</v>
      </c>
      <c r="N39" s="80">
        <v>0.728291076489717</v>
      </c>
      <c r="O39" s="1">
        <f t="shared" si="2"/>
        <v>6</v>
      </c>
      <c r="P39" s="87">
        <f t="shared" si="8"/>
        <v>-1</v>
      </c>
      <c r="R39" s="70">
        <v>0.7629438548803061</v>
      </c>
      <c r="S39" s="71">
        <v>2</v>
      </c>
      <c r="T39" s="1">
        <v>0.7432411686295297</v>
      </c>
      <c r="U39" s="14">
        <v>9</v>
      </c>
      <c r="V39" s="70">
        <v>0.7826465411310826</v>
      </c>
      <c r="W39" s="14">
        <v>2</v>
      </c>
      <c r="X39" s="13">
        <v>0.7535208310212391</v>
      </c>
      <c r="Y39" s="14">
        <v>5</v>
      </c>
      <c r="Z39" s="70">
        <v>0.7517697383674258</v>
      </c>
      <c r="AA39" s="14">
        <v>5</v>
      </c>
    </row>
    <row r="40" spans="1:27" ht="12.75">
      <c r="A40" s="92" t="s">
        <v>89</v>
      </c>
      <c r="B40" s="80">
        <v>0.22412652488331702</v>
      </c>
      <c r="C40" s="1">
        <f t="shared" si="3"/>
        <v>35</v>
      </c>
      <c r="D40" s="86">
        <f t="shared" si="4"/>
        <v>0</v>
      </c>
      <c r="E40" s="80">
        <v>0.3392857427545027</v>
      </c>
      <c r="F40" s="1">
        <f t="shared" si="3"/>
        <v>35</v>
      </c>
      <c r="G40" s="87">
        <f t="shared" si="5"/>
        <v>0</v>
      </c>
      <c r="H40" s="80">
        <v>0.10896730701213145</v>
      </c>
      <c r="I40" s="1">
        <f t="shared" si="0"/>
        <v>35</v>
      </c>
      <c r="J40" s="87">
        <f t="shared" si="6"/>
        <v>0</v>
      </c>
      <c r="K40" s="80">
        <v>0.2792026725608405</v>
      </c>
      <c r="L40" s="1">
        <f t="shared" si="1"/>
        <v>35</v>
      </c>
      <c r="M40" s="87">
        <f t="shared" si="7"/>
        <v>0</v>
      </c>
      <c r="N40" s="80">
        <v>0.2684757476225091</v>
      </c>
      <c r="O40" s="1">
        <f t="shared" si="2"/>
        <v>35</v>
      </c>
      <c r="P40" s="87">
        <f t="shared" si="8"/>
        <v>0</v>
      </c>
      <c r="R40" s="70">
        <v>0.1929001338579963</v>
      </c>
      <c r="S40" s="71">
        <v>35</v>
      </c>
      <c r="T40" s="1">
        <v>0.27981695434098736</v>
      </c>
      <c r="U40" s="14">
        <v>35</v>
      </c>
      <c r="V40" s="70">
        <v>0.10598331337500513</v>
      </c>
      <c r="W40" s="14">
        <v>35</v>
      </c>
      <c r="X40" s="13">
        <v>0.23446904800203547</v>
      </c>
      <c r="Y40" s="14">
        <v>35</v>
      </c>
      <c r="Z40" s="70">
        <v>0.2368602916443644</v>
      </c>
      <c r="AA40" s="14">
        <v>35</v>
      </c>
    </row>
    <row r="41" spans="1:27" ht="12.75">
      <c r="A41" s="92" t="s">
        <v>91</v>
      </c>
      <c r="B41" s="80">
        <v>0.685987602830955</v>
      </c>
      <c r="C41" s="1">
        <f t="shared" si="3"/>
        <v>11</v>
      </c>
      <c r="D41" s="86">
        <f t="shared" si="4"/>
        <v>1</v>
      </c>
      <c r="E41" s="80">
        <v>0.7089891310879888</v>
      </c>
      <c r="F41" s="1">
        <f t="shared" si="3"/>
        <v>9</v>
      </c>
      <c r="G41" s="87">
        <f t="shared" si="5"/>
        <v>2</v>
      </c>
      <c r="H41" s="80">
        <v>0.6629860745739211</v>
      </c>
      <c r="I41" s="1">
        <f t="shared" si="0"/>
        <v>9</v>
      </c>
      <c r="J41" s="87">
        <f t="shared" si="6"/>
        <v>0</v>
      </c>
      <c r="K41" s="80">
        <v>0.6969883337364926</v>
      </c>
      <c r="L41" s="1">
        <f t="shared" si="1"/>
        <v>12</v>
      </c>
      <c r="M41" s="87">
        <f t="shared" si="7"/>
        <v>-1</v>
      </c>
      <c r="N41" s="80">
        <v>0.7038154944353956</v>
      </c>
      <c r="O41" s="1">
        <f t="shared" si="2"/>
        <v>12</v>
      </c>
      <c r="P41" s="87">
        <f t="shared" si="8"/>
        <v>-1</v>
      </c>
      <c r="R41" s="70">
        <v>0.6957355549802403</v>
      </c>
      <c r="S41" s="71">
        <v>12</v>
      </c>
      <c r="T41" s="1">
        <v>0.7363012921564396</v>
      </c>
      <c r="U41" s="14">
        <v>11</v>
      </c>
      <c r="V41" s="70">
        <v>0.655169817804041</v>
      </c>
      <c r="W41" s="14">
        <v>9</v>
      </c>
      <c r="X41" s="13">
        <v>0.7151365597166832</v>
      </c>
      <c r="Y41" s="14">
        <v>11</v>
      </c>
      <c r="Z41" s="70">
        <v>0.7167175218865688</v>
      </c>
      <c r="AA41" s="14">
        <v>11</v>
      </c>
    </row>
    <row r="42" spans="1:27" ht="13.5" thickBot="1">
      <c r="A42" s="92" t="s">
        <v>93</v>
      </c>
      <c r="B42" s="80">
        <v>0.7374957563419667</v>
      </c>
      <c r="C42" s="1">
        <f t="shared" si="3"/>
        <v>3</v>
      </c>
      <c r="D42" s="86">
        <f t="shared" si="4"/>
        <v>2</v>
      </c>
      <c r="E42" s="80">
        <v>0.6549641207870692</v>
      </c>
      <c r="F42" s="1">
        <f t="shared" si="3"/>
        <v>15</v>
      </c>
      <c r="G42" s="87">
        <f t="shared" si="5"/>
        <v>2</v>
      </c>
      <c r="H42" s="80">
        <v>0.820027391896864</v>
      </c>
      <c r="I42" s="1">
        <f t="shared" si="0"/>
        <v>1</v>
      </c>
      <c r="J42" s="87">
        <f t="shared" si="6"/>
        <v>0</v>
      </c>
      <c r="K42" s="80">
        <v>0.698024104554842</v>
      </c>
      <c r="L42" s="1">
        <f t="shared" si="1"/>
        <v>11</v>
      </c>
      <c r="M42" s="87">
        <f t="shared" si="7"/>
        <v>1</v>
      </c>
      <c r="N42" s="80">
        <v>0.7066661083148017</v>
      </c>
      <c r="O42" s="1">
        <f t="shared" si="2"/>
        <v>11</v>
      </c>
      <c r="P42" s="87">
        <f t="shared" si="8"/>
        <v>1</v>
      </c>
      <c r="R42" s="72">
        <v>0.7407323753634543</v>
      </c>
      <c r="S42" s="73">
        <v>5</v>
      </c>
      <c r="T42" s="74">
        <v>0.6811332301047067</v>
      </c>
      <c r="U42" s="75">
        <v>17</v>
      </c>
      <c r="V42" s="72">
        <v>0.8003315206222018</v>
      </c>
      <c r="W42" s="75">
        <v>1</v>
      </c>
      <c r="X42" s="18">
        <v>0.7122284363266621</v>
      </c>
      <c r="Y42" s="19">
        <v>12</v>
      </c>
      <c r="Z42" s="72">
        <v>0.7147898067591201</v>
      </c>
      <c r="AA42" s="75">
        <v>12</v>
      </c>
    </row>
    <row r="43" spans="1:27" ht="14.25" thickBot="1" thickTop="1">
      <c r="A43" s="27" t="s">
        <v>25</v>
      </c>
      <c r="B43" s="88">
        <v>0.57225359882377</v>
      </c>
      <c r="C43" s="89">
        <f t="shared" si="3"/>
        <v>20</v>
      </c>
      <c r="D43" s="90">
        <f t="shared" si="4"/>
        <v>1</v>
      </c>
      <c r="E43" s="88">
        <v>0.6027015941803595</v>
      </c>
      <c r="F43" s="89">
        <f t="shared" si="3"/>
        <v>21</v>
      </c>
      <c r="G43" s="91">
        <f t="shared" si="5"/>
        <v>-1</v>
      </c>
      <c r="H43" s="88">
        <v>0.5418056034671804</v>
      </c>
      <c r="I43" s="89">
        <f t="shared" si="0"/>
        <v>21</v>
      </c>
      <c r="J43" s="91">
        <f t="shared" si="6"/>
        <v>0</v>
      </c>
      <c r="K43" s="88">
        <v>0.58681568355953</v>
      </c>
      <c r="L43" s="89">
        <f t="shared" si="1"/>
        <v>20</v>
      </c>
      <c r="M43" s="91">
        <f t="shared" si="7"/>
        <v>-1</v>
      </c>
      <c r="N43" s="88">
        <v>0.5910409974536615</v>
      </c>
      <c r="O43" s="89">
        <f t="shared" si="2"/>
        <v>20</v>
      </c>
      <c r="P43" s="91">
        <f t="shared" si="8"/>
        <v>-1</v>
      </c>
      <c r="R43" s="70">
        <v>0.5854206024291484</v>
      </c>
      <c r="S43" s="71">
        <v>21</v>
      </c>
      <c r="T43" s="1">
        <v>0.6326810443528545</v>
      </c>
      <c r="U43" s="14">
        <v>20</v>
      </c>
      <c r="V43" s="70">
        <v>0.5381601605054422</v>
      </c>
      <c r="W43" s="14">
        <v>21</v>
      </c>
      <c r="X43" s="13">
        <v>0.6080234224796165</v>
      </c>
      <c r="Y43" s="14">
        <v>19</v>
      </c>
      <c r="Z43" s="70">
        <v>0.6051600978018266</v>
      </c>
      <c r="AA43" s="14">
        <v>19</v>
      </c>
    </row>
  </sheetData>
  <sheetProtection/>
  <mergeCells count="5">
    <mergeCell ref="B7:C7"/>
    <mergeCell ref="E7:F7"/>
    <mergeCell ref="H7:I7"/>
    <mergeCell ref="K7:L7"/>
    <mergeCell ref="N7:O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denis_v</dc:creator>
  <cp:keywords/>
  <dc:description/>
  <cp:lastModifiedBy>finat-duclos_v</cp:lastModifiedBy>
  <cp:lastPrinted>2011-03-31T08:29:25Z</cp:lastPrinted>
  <dcterms:created xsi:type="dcterms:W3CDTF">2011-03-23T08:19:37Z</dcterms:created>
  <dcterms:modified xsi:type="dcterms:W3CDTF">2012-01-09T11:30:21Z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